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600" windowWidth="15480" windowHeight="9432" firstSheet="4" activeTab="4"/>
  </bookViews>
  <sheets>
    <sheet name="_control" sheetId="2" state="hidden" r:id="rId1"/>
    <sheet name="_options" sheetId="4" state="hidden" r:id="rId2"/>
    <sheet name="PI" sheetId="1" state="hidden" r:id="rId3"/>
    <sheet name="Rts" sheetId="15" state="hidden" r:id="rId4"/>
    <sheet name="Costing Info" sheetId="17" r:id="rId5"/>
  </sheets>
  <definedNames>
    <definedName name="CurrSel">PI!$C$21</definedName>
    <definedName name="Price_headings">Rts!$AA$2:$AB$12</definedName>
    <definedName name="_xlnm.Print_Area" localSheetId="2">PI!$B$4:$S$101</definedName>
    <definedName name="staff_summary">#REF!</definedName>
  </definedNames>
  <calcPr calcId="145621"/>
</workbook>
</file>

<file path=xl/calcChain.xml><?xml version="1.0" encoding="utf-8"?>
<calcChain xmlns="http://schemas.openxmlformats.org/spreadsheetml/2006/main">
  <c r="J60" i="17" l="1"/>
  <c r="K60" i="17"/>
  <c r="L60" i="17"/>
  <c r="M60" i="17"/>
  <c r="N60" i="17"/>
  <c r="O60" i="17"/>
  <c r="P60" i="17"/>
  <c r="Q60" i="17"/>
  <c r="R60" i="17"/>
  <c r="L62" i="17"/>
  <c r="K62" i="17"/>
  <c r="J62" i="17"/>
  <c r="I60" i="17"/>
  <c r="I62" i="17"/>
  <c r="R62" i="17"/>
  <c r="Q62" i="17"/>
  <c r="P62" i="17"/>
  <c r="O62" i="17"/>
  <c r="N62" i="17"/>
  <c r="M62" i="17"/>
  <c r="C17" i="1"/>
  <c r="C43" i="1"/>
  <c r="B22" i="15"/>
  <c r="C21" i="1"/>
  <c r="C14" i="1"/>
  <c r="N101" i="1"/>
  <c r="Q86" i="1"/>
  <c r="P86" i="1"/>
  <c r="AC86" i="1"/>
  <c r="AB86" i="1"/>
  <c r="AA86" i="1"/>
  <c r="Z86" i="1"/>
  <c r="Y86" i="1"/>
  <c r="X86" i="1"/>
  <c r="W86" i="1"/>
  <c r="V86" i="1"/>
  <c r="U86" i="1"/>
  <c r="T86" i="1"/>
  <c r="S86" i="1"/>
  <c r="R86" i="1"/>
  <c r="O86" i="1"/>
  <c r="N44" i="1"/>
  <c r="N57" i="1"/>
  <c r="M57" i="1"/>
  <c r="M44" i="1"/>
  <c r="K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O57" i="1"/>
  <c r="K44" i="1"/>
  <c r="E4" i="1"/>
  <c r="D15" i="1"/>
  <c r="C22" i="1"/>
  <c r="C6" i="1"/>
  <c r="C5" i="1"/>
  <c r="C11" i="1"/>
  <c r="K101" i="1"/>
  <c r="M101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O43" i="1"/>
  <c r="O44" i="1"/>
  <c r="C20" i="1"/>
  <c r="C19" i="1"/>
  <c r="C18" i="1"/>
  <c r="C16" i="1"/>
  <c r="C9" i="1"/>
  <c r="C10" i="1"/>
  <c r="C15" i="1"/>
  <c r="N90" i="1"/>
  <c r="M90" i="1"/>
  <c r="O90" i="1"/>
  <c r="AC57" i="1"/>
  <c r="AA57" i="1"/>
  <c r="Y57" i="1"/>
  <c r="W57" i="1"/>
  <c r="U57" i="1"/>
  <c r="S57" i="1"/>
  <c r="Q57" i="1"/>
  <c r="AB44" i="1"/>
  <c r="Z44" i="1"/>
  <c r="X44" i="1"/>
  <c r="V44" i="1"/>
  <c r="T44" i="1"/>
  <c r="R44" i="1"/>
  <c r="P44" i="1"/>
  <c r="AB57" i="1"/>
  <c r="Z57" i="1"/>
  <c r="X57" i="1"/>
  <c r="V57" i="1"/>
  <c r="T57" i="1"/>
  <c r="R57" i="1"/>
  <c r="P57" i="1"/>
  <c r="AC44" i="1"/>
  <c r="AC90" i="1"/>
  <c r="AA44" i="1"/>
  <c r="AA90" i="1"/>
  <c r="Y44" i="1"/>
  <c r="Y90" i="1"/>
  <c r="W44" i="1"/>
  <c r="W90" i="1"/>
  <c r="U44" i="1"/>
  <c r="U90" i="1"/>
  <c r="S44" i="1"/>
  <c r="Q44" i="1"/>
  <c r="Q90" i="1"/>
  <c r="K90" i="1"/>
  <c r="AB25" i="1"/>
  <c r="Z25" i="1"/>
  <c r="X25" i="1"/>
  <c r="V25" i="1"/>
  <c r="T25" i="1"/>
  <c r="R25" i="1"/>
  <c r="P25" i="1"/>
  <c r="AC25" i="1"/>
  <c r="AA25" i="1"/>
  <c r="Y25" i="1"/>
  <c r="W25" i="1"/>
  <c r="U25" i="1"/>
  <c r="S25" i="1"/>
  <c r="Q25" i="1"/>
  <c r="S90" i="1"/>
  <c r="T90" i="1"/>
  <c r="X90" i="1"/>
  <c r="AB90" i="1"/>
  <c r="R90" i="1"/>
  <c r="V90" i="1"/>
  <c r="Z90" i="1"/>
  <c r="P90" i="1"/>
</calcChain>
</file>

<file path=xl/sharedStrings.xml><?xml version="1.0" encoding="utf-8"?>
<sst xmlns="http://schemas.openxmlformats.org/spreadsheetml/2006/main" count="572" uniqueCount="226">
  <si>
    <t>COLUMNS</t>
  </si>
  <si>
    <t>TEXT project</t>
  </si>
  <si>
    <t>text xlead_dept</t>
  </si>
  <si>
    <t>TEXT lead_inv_name</t>
  </si>
  <si>
    <t>CROSSTAB year_number</t>
  </si>
  <si>
    <t>Year 1</t>
  </si>
  <si>
    <t>Year 2</t>
  </si>
  <si>
    <t>Year 3</t>
  </si>
  <si>
    <t>Year 4</t>
  </si>
  <si>
    <t>Year 5</t>
  </si>
  <si>
    <t>Year 6</t>
  </si>
  <si>
    <t>Year 7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</si>
  <si>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</si>
  <si>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</si>
  <si>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</si>
  <si>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</si>
  <si>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</si>
  <si>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client</t>
  </si>
  <si>
    <t>project</t>
  </si>
  <si>
    <t>* This sheet is manipulated by the 'Options...' dialog and should not be changed by hand</t>
  </si>
  <si>
    <t>Costing Type</t>
  </si>
  <si>
    <t>TEXT lead_dept</t>
  </si>
  <si>
    <t>TEXT scheme_name</t>
  </si>
  <si>
    <t>Project Title</t>
  </si>
  <si>
    <t>X5 Ref No</t>
  </si>
  <si>
    <t>TEXT project_title</t>
  </si>
  <si>
    <t>Lead Department</t>
  </si>
  <si>
    <t>TEXT xfunder</t>
  </si>
  <si>
    <t>Grade</t>
  </si>
  <si>
    <t>Scale Point</t>
  </si>
  <si>
    <t>FTE</t>
  </si>
  <si>
    <t>Start date for post</t>
  </si>
  <si>
    <t>Duration</t>
  </si>
  <si>
    <t>STAFF COSTS</t>
  </si>
  <si>
    <t>Scheme</t>
  </si>
  <si>
    <t>PI</t>
  </si>
  <si>
    <t>Start Date</t>
  </si>
  <si>
    <t>TEXT prop_start_date</t>
  </si>
  <si>
    <t>End Date</t>
  </si>
  <si>
    <t>TEXT prop_end_date</t>
  </si>
  <si>
    <t>TEXT prop_duration</t>
  </si>
  <si>
    <t>TEXT currency</t>
  </si>
  <si>
    <t>VALUE rate</t>
  </si>
  <si>
    <t>Currency</t>
  </si>
  <si>
    <t>Rate</t>
  </si>
  <si>
    <t>TEXT grade</t>
  </si>
  <si>
    <t>TEXT start_date</t>
  </si>
  <si>
    <t>NON-STAFF COSTS</t>
  </si>
  <si>
    <t>TEXT scalepoint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</si>
  <si>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</si>
  <si>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</si>
  <si>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</si>
  <si>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</si>
  <si>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</si>
  <si>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</si>
  <si>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</si>
  <si>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</si>
  <si>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VALUE price</t>
  </si>
  <si>
    <t>CROSSTAB year_no</t>
  </si>
  <si>
    <t>VALUE fac</t>
  </si>
  <si>
    <t>funder</t>
  </si>
  <si>
    <t>costing_type</t>
  </si>
  <si>
    <t>Total Indirect Costs</t>
  </si>
  <si>
    <t>External Collaborators</t>
  </si>
  <si>
    <t>TEXT partner_name</t>
  </si>
  <si>
    <t>TEXT partner_pi_name</t>
  </si>
  <si>
    <t>VALUE partner_fac</t>
  </si>
  <si>
    <t>VALUE partner_price</t>
  </si>
  <si>
    <t>DETAIL</t>
  </si>
  <si>
    <t>Collaborator Total</t>
  </si>
  <si>
    <t>OX</t>
  </si>
  <si>
    <t>text xcosting_type</t>
  </si>
  <si>
    <t>QUERY AGRESSO Admin Output Header</t>
  </si>
  <si>
    <t>TEXT user_id__1</t>
  </si>
  <si>
    <t>Exported by</t>
  </si>
  <si>
    <t>TEXT f0_date_time</t>
  </si>
  <si>
    <t>TEXT status_desc</t>
  </si>
  <si>
    <t>Duration (mths)</t>
  </si>
  <si>
    <t>TEXT percentage_fac</t>
  </si>
  <si>
    <t>setdefault</t>
  </si>
  <si>
    <t>dept</t>
  </si>
  <si>
    <t>SETPARAMETER</t>
  </si>
  <si>
    <t>VALUE cur_price</t>
  </si>
  <si>
    <t>SELECT costing_seq AS proj_costing_seq FROM ufcprojectsetup WHERE client = '&lt;client&gt;' AND project = '&lt;project&gt;' AND costing_type = '&lt;costing_type&gt;' and active = 1</t>
  </si>
  <si>
    <t>*SETPARAMETER is used to extract the costing sequence number for this specific costing. Costing_seq and i_costing_seq are used as a key by several ufc tables.</t>
  </si>
  <si>
    <t>SELECT department AS lead_dept FROM ufcprojectsetup WHERE client = '&lt;client&gt;' AND project = '&lt;project&gt;' AND costing_type = '&lt;costing_type&gt;' and active = 1</t>
  </si>
  <si>
    <t>GROUP project</t>
  </si>
  <si>
    <t>Department:</t>
  </si>
  <si>
    <t>Funder:</t>
  </si>
  <si>
    <t>TEXT xdepartment</t>
  </si>
  <si>
    <t>TEXT department</t>
  </si>
  <si>
    <t>TEXT funder</t>
  </si>
  <si>
    <t>X5 PI OUTPUT REPORT</t>
  </si>
  <si>
    <t>Total Staff Costs</t>
  </si>
  <si>
    <t>Year 1 Cost</t>
  </si>
  <si>
    <t>Total Grant</t>
  </si>
  <si>
    <t>Total Cost</t>
  </si>
  <si>
    <t>Total Non-staff Costs</t>
  </si>
  <si>
    <t>Total Estates</t>
  </si>
  <si>
    <t>Total Inf Technician Costs</t>
  </si>
  <si>
    <t>RoE Total</t>
  </si>
  <si>
    <t>Project Total</t>
  </si>
  <si>
    <t>sheet</t>
  </si>
  <si>
    <t>PI Output</t>
  </si>
  <si>
    <t>DETAIL, hidden</t>
  </si>
  <si>
    <t>Total Additional Indirect Costs</t>
  </si>
  <si>
    <t>DI staff (Clinical)</t>
  </si>
  <si>
    <t>DI staff (Non-clinical)</t>
  </si>
  <si>
    <t>DI non-staff</t>
  </si>
  <si>
    <t>DI facilities</t>
  </si>
  <si>
    <t>DA investigators</t>
  </si>
  <si>
    <t>DA technicians</t>
  </si>
  <si>
    <t>DA facilities</t>
  </si>
  <si>
    <t>DA estates</t>
  </si>
  <si>
    <t>DA infrastructure technician</t>
  </si>
  <si>
    <t>Indirect</t>
  </si>
  <si>
    <t>Exceptional items</t>
  </si>
  <si>
    <t>PARAMETER</t>
  </si>
  <si>
    <t>Funder Inflation Rates for Project &lt;project&gt;, Funder &lt;funder&gt;</t>
  </si>
  <si>
    <t>Price summary heading</t>
  </si>
  <si>
    <t>Inflation rate %</t>
  </si>
  <si>
    <t>Uplift date</t>
  </si>
  <si>
    <t>inflation_rate</t>
  </si>
  <si>
    <t>inf_uplift_date</t>
  </si>
  <si>
    <t>GROUP price_summ_head</t>
  </si>
  <si>
    <t>Rates</t>
  </si>
  <si>
    <t>Rts</t>
  </si>
  <si>
    <t>QUERY</t>
  </si>
  <si>
    <t>SELECT i_costing_seq AS proj_i_costing_seq FROM ufcprojectcosting t WHERE client = '&lt;client&gt;' AND project = '&lt;project&gt;' AND costing_seq = '&lt;proj_costing_seq&gt;'  and department = '&lt;dept&gt;' and funder = '&lt;funder&gt;'</t>
  </si>
  <si>
    <t>Funded %</t>
  </si>
  <si>
    <t>VALUE c_partner_price</t>
  </si>
  <si>
    <t>SELECT 'allow' AS allow_access FROM ufcprojectcosting c INNER JOIN uvideptaccess d ON d.dept = '&lt;dept&gt;' AND d.user_id = '&lt;user_id&gt;' WHERE c.project = '&lt;project&gt;' AND c.funder = '&lt;funder&gt;' AND c.department = '&lt;dept&gt;' AND c.costing_seq = '&lt;proj_costing_seq&gt;'</t>
  </si>
  <si>
    <t>QUERY SELECT t.project, t.funder_bud_desc, t.description1, t.description2, t.year_no, t.fec, t.fac, t.price, t.cur_price, t.p_as_p_of_fac / 100 AS percentage_fac from ufcvicostprojsumyr t WHERE t.project = '&lt;project&gt;' and t.funder = '&lt;funder&gt;' and t.department = '&lt;dept&gt;' and t.costing_type = '&lt;costing_type&gt;' and t.client = 'OX' and t.active = 1 and t.cost_line_type = 'DAINFTECH' AND '&lt;allow_access&gt;' = 'allow'</t>
  </si>
  <si>
    <t>QUERY SELECT t.project, t.funder_bud_desc, t.description1, t.description2, t.year_no, t.fec, t.fac, t.price, t.cur_price, t.p_as_p_of_fac / 100 AS percentage_fac from ufcvicostprojsumyr t WHERE t.project = '&lt;project&gt;' and t.funder = '&lt;funder&gt;' and t.department = '&lt;dept&gt;' and t.costing_type = '&lt;costing_type&gt;' and t.client = 'OX' and t.active = 1 and t.cost_line_type = 'INDIRECT' AND '&lt;allow_access&gt;' = 'allow'</t>
  </si>
  <si>
    <t>QUERY SELECT t.project, t.funder_bud_desc, t.description1, t.description2, t.year_no, t.fec, t.fac, t.price, t.cur_price, t.p_as_p_of_fac / 100 AS percentage_fac from ufcvicostprojsumyr t WHERE t.project = '&lt;project&gt;' and t.funder = '&lt;funder&gt;' and t.department = '&lt;dept&gt;' and t.costing_type = '&lt;costing_type&gt;' and t.client = 'OX' and t.active = 1 and RIGHT(cost_line_type,2) = 'OH' AND '&lt;allow_access&gt;' = 'allow'</t>
  </si>
  <si>
    <t>QUERY SELECT r.inf_uplift_date, r.inflation_rate, compounded = CASE WHEN r.compound_funder = 1 THEN 'Y' ELSE 'N' END, r.price_summ_head, r.project,r.costing_seq, r.i_costing_seq, r.year_no from ufcprojectratesyear r WHERE r.project = '&lt;project&gt;' AND r.costing_seq = '&lt;proj_costing_seq&gt;' AND r.i_costing_seq = '&lt;proj_i_costing_seq&gt;' AND '&lt;allow_access&gt;' = 'allow' ORDER BY r.price_summ_head</t>
  </si>
  <si>
    <t>Compound?</t>
  </si>
  <si>
    <t>compounded</t>
  </si>
  <si>
    <t xml:space="preserve">SELECT c.department, p.description, p.dim_value, p.attribute_id FROM ufcviprojectinfo c, agldimvalue p WHERE c.project = '&lt;project&gt;' AND c.funder = '&lt;funder&gt;' AND c.costing_type = '&lt;costing_type&gt;' AND c.lead_department = 0 AND c.costing_seq = '&lt;proj_costing_seq&gt;' AND p.client = '&lt;client&gt;' AND p.dim_value = c.department AND p.attribute_id = 'KB05' AND '&lt;allow_access&gt;' = 'allow'
</t>
  </si>
  <si>
    <t>TEXT description</t>
  </si>
  <si>
    <t>Other Department</t>
  </si>
  <si>
    <t>TEXT price_summ_head</t>
  </si>
  <si>
    <t>&lt;user_id&gt;</t>
  </si>
  <si>
    <t>* first list out price summary heading descriptions in a hidden area. Then use vlookup to retrieve the appropriate description. Price_summ_head is listed out in cell AX212. 27-3-2013: Year labels suppressed in consultation with PK.</t>
  </si>
  <si>
    <t>SQL FROM ufccostingpartners c</t>
  </si>
  <si>
    <t>SQL INNER JOIN ufcprojectpartners p ON c.client = p.client AND c.project = p.project AND c.costing_seq = p.costing_seq AND c.partner = p.partner</t>
  </si>
  <si>
    <t>SQL WHERE c.client = '&lt;client&gt;' AND c.project = '&lt;project&gt;' AND c.funder = '&lt;funder&gt;' AND c.costing_seq = '&lt;proj_costing_seq&gt;'  AND '&lt;allow_access&gt;' = 'allow'</t>
  </si>
  <si>
    <t>SQL SELECT c.partner_price, c.partner_fac, c.c_partner_price, p.partner_name, p.partner_pi_name</t>
  </si>
  <si>
    <t>*sheet</t>
  </si>
  <si>
    <t>Role / Description</t>
  </si>
  <si>
    <t>Department</t>
  </si>
  <si>
    <t>TEXT pio_descr</t>
  </si>
  <si>
    <t>TEXT funder_bud_desc</t>
  </si>
  <si>
    <t>Name / Funder Budget Heading</t>
  </si>
  <si>
    <t>SQL INNER JOIN agldimvalue q ON q.client = '&lt;client&gt;' AND q.dim_value = s.cost_staff_dept AND q.attribute_id = 'KB05'</t>
  </si>
  <si>
    <t>staff_dept_desc</t>
  </si>
  <si>
    <t>TEXT fte</t>
  </si>
  <si>
    <t>TEXT duration_sum</t>
  </si>
  <si>
    <t>TEXT percent_fac</t>
  </si>
  <si>
    <t>SQL WHERE s.client = '&lt;client&gt;' AND s.project = '&lt;project&gt;' AND s.costing_seq = '&lt;proj_costing_seq&gt;' AND s.i_costing_seq = '&lt;proj_i_costing_seq&gt;' AND  '&lt;allow_access&gt;' = 'allow'</t>
  </si>
  <si>
    <t>SQL AND s.line_staff_type = y.line_staff_type AND s.cost_type = y.cost_type AND s.staff_pers_name = y.staff_pers_name</t>
  </si>
  <si>
    <t>SQL ORDER BY s.line_staff_type, s.sequence_no, s.staff_pers_name</t>
  </si>
  <si>
    <t>GROUP line_staff_type, sequence_no, staff_pers_name</t>
  </si>
  <si>
    <t>SQL s.p_as_p_of_fac/100 AS percent_fac, s.sequence_no, s.duration AS duration_sum, s.line_staff_type,</t>
  </si>
  <si>
    <t xml:space="preserve">SQL FROM ufcvicostprojsumyr t  WHERE t.project = '&lt;project&gt;' and t.funder = '&lt;funder&gt;' and t.department = '&lt;dept&gt;' </t>
  </si>
  <si>
    <t xml:space="preserve">SQL AND t.costing_type = '&lt;costing_type&gt;' AND t.client = 'OX' AND t.active = 1 AND t.price_summ_head IN ('03','04','07','11') AND t.fac != 0 AND '&lt;allow_access&gt;' = 'allow' </t>
  </si>
  <si>
    <t xml:space="preserve">SQL FROM ufcvicostprojsumyr t </t>
  </si>
  <si>
    <t>SQL AND t.client = 'OX' AND t.active = 1 AND t.cost_line_type = 'DAESTATES' AND '&lt;allow_access&gt;' = 'allow'</t>
  </si>
  <si>
    <t>SQL WHERE t.project = '&lt;project&gt;' AND t.funder = '&lt;funder&gt;' AND t.department = '&lt;dept&gt;' AND t.costing_type = '&lt;costing_type&gt;'</t>
  </si>
  <si>
    <t>SQL SELECT t.project, t.year_no, t.fec, t.fac, t.price, t.cur_price, t.p_as_p_of_fac / 100 AS percentage_fac</t>
  </si>
  <si>
    <t>SQL pio_descr = CASE WHEN t.cost_line_type = 'STUDENT' THEN t.description1 ELSE t.description2 END,  t.p_as_p_of_fac / 100 AS percentage_fac</t>
  </si>
  <si>
    <t>SQL ORDER BY t.funder_bud_desc, t.price_summ_head, pio_descr</t>
  </si>
  <si>
    <t>GROUP funder_bud_desc, price_summ_head, pio_descr</t>
  </si>
  <si>
    <t xml:space="preserve">SQL SELECT t.cost_line_type, t.price_summ_head, t.funder_bud_desc, t.year_no, t.fac, t.price,  t.cur_price, </t>
  </si>
  <si>
    <t>SQL ON s.client = y.client AND s.project = y.project AND s.costing_seq = y.costing_seq</t>
  </si>
  <si>
    <t>SQL AND s.i_costing_seq = y.i_costing_seq AND s.sequence_no = y.sequence_no</t>
  </si>
  <si>
    <t>Name</t>
  </si>
  <si>
    <t>TEXT staff_pers_name</t>
  </si>
  <si>
    <t>* Query 3: Staff</t>
  </si>
  <si>
    <t>* Query 4: Non-staff</t>
  </si>
  <si>
    <t>* Query 6: Estates</t>
  </si>
  <si>
    <t>* Query 7: Inf Tech</t>
  </si>
  <si>
    <t>* Query 9: Indirects</t>
  </si>
  <si>
    <t>* Query 10: Overheads</t>
  </si>
  <si>
    <t>* Query 11: External Collaborators</t>
  </si>
  <si>
    <t>SQL q.description AS staff_dept_desc, r.description AS role_desc</t>
  </si>
  <si>
    <t>SQL y.fac, y.cur_price, y.price, y.year_number,</t>
  </si>
  <si>
    <t>1211H7001/PK1</t>
  </si>
  <si>
    <t>H7</t>
  </si>
  <si>
    <t>EC</t>
  </si>
  <si>
    <t>APP</t>
  </si>
  <si>
    <t>SQL INNER JOIN agldimvalue r ON r.client = '&lt;client&gt;' AND r.dim_value = s.role_id AND r.attribute_id = 'KB20'</t>
  </si>
  <si>
    <t>SQL SELECT s.staff_pers_name, s.cost_staff_dept, s.grade, s.scalepoint, s.fte, s.start_date, s.role_id,</t>
  </si>
  <si>
    <t>TEXT role_desc</t>
  </si>
  <si>
    <r>
      <t xml:space="preserve">SQL FROM </t>
    </r>
    <r>
      <rPr>
        <b/>
        <sz val="11"/>
        <color rgb="FF000000"/>
        <rFont val="Arial"/>
        <family val="2"/>
      </rPr>
      <t>ufcvicoststaffsum</t>
    </r>
    <r>
      <rPr>
        <sz val="11"/>
        <color theme="1"/>
        <rFont val="Arial"/>
        <family val="2"/>
      </rPr>
      <t xml:space="preserve"> s INNER JOIN </t>
    </r>
    <r>
      <rPr>
        <b/>
        <sz val="11"/>
        <color theme="1"/>
        <rFont val="Arial"/>
        <family val="2"/>
      </rPr>
      <t>ufcvicoststaffyr</t>
    </r>
    <r>
      <rPr>
        <sz val="11"/>
        <color theme="1"/>
        <rFont val="Arial"/>
        <family val="2"/>
      </rPr>
      <t xml:space="preserve"> y</t>
    </r>
  </si>
  <si>
    <t>Principal Investigator</t>
  </si>
  <si>
    <t xml:space="preserve"> </t>
  </si>
  <si>
    <t>Group</t>
  </si>
  <si>
    <t>Requester</t>
  </si>
  <si>
    <t>Request Date</t>
  </si>
  <si>
    <t>Funder Deadline</t>
  </si>
  <si>
    <t>Call Website Info</t>
  </si>
  <si>
    <t>Type of Call</t>
  </si>
  <si>
    <t>Expression of Interest/Outline/Application</t>
  </si>
  <si>
    <t>Short Title</t>
  </si>
  <si>
    <t>FTE For Year</t>
  </si>
  <si>
    <t>Funder Heading</t>
  </si>
  <si>
    <t>Description of Item</t>
  </si>
  <si>
    <t>Duration (months)</t>
  </si>
  <si>
    <t>Collaborators</t>
  </si>
  <si>
    <t>Yes/No</t>
  </si>
  <si>
    <t>VAT Rate</t>
  </si>
  <si>
    <t>Enter Funder Heading Category</t>
  </si>
  <si>
    <t>Enter Description of Item</t>
  </si>
  <si>
    <t>Enter VAT Rate to be used</t>
  </si>
  <si>
    <t>Collaborator Information</t>
  </si>
  <si>
    <t>PI Name</t>
  </si>
  <si>
    <t>Institution</t>
  </si>
  <si>
    <t>Is Collaborator Lead</t>
  </si>
  <si>
    <t>Funding to Be Paid Via</t>
  </si>
  <si>
    <t>Collaborator Costs</t>
  </si>
  <si>
    <t>Funder/University</t>
  </si>
  <si>
    <t>OCDEM Costing Request Form</t>
  </si>
  <si>
    <t>Staff Grade</t>
  </si>
  <si>
    <t>Staff Name</t>
  </si>
  <si>
    <t>FTE%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</si>
</sst>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/>
    <xf numFmtId="0" fontId="0" fillId="0" borderId="0" xfId="0" applyFont="1"/>
    <xf numFmtId="2" fontId="0" fillId="0" borderId="0" xfId="0" applyNumberFormat="1" applyFont="1"/>
    <xf numFmtId="14" fontId="0" fillId="0" borderId="0" xfId="0" applyNumberFormat="1" applyFont="1"/>
    <xf numFmtId="14" fontId="0" fillId="0" borderId="0" xfId="0" applyNumberFormat="1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2" fontId="0" fillId="0" borderId="0" xfId="0" applyNumberFormat="1" applyFont="1" applyAlignment="1">
      <alignment horizontal="left"/>
    </xf>
    <xf numFmtId="4" fontId="0" fillId="0" borderId="0" xfId="0" applyNumberFormat="1" applyFont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top"/>
    </xf>
    <xf numFmtId="1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1" fillId="0" borderId="0" xfId="0" applyNumberFormat="1" applyFont="1"/>
    <xf numFmtId="0" fontId="0" fillId="0" borderId="0" xfId="0" applyFont="1" applyBorder="1"/>
    <xf numFmtId="4" fontId="0" fillId="0" borderId="0" xfId="0" applyNumberFormat="1"/>
    <xf numFmtId="0" fontId="0" fillId="0" borderId="0" xfId="0" applyFill="1"/>
    <xf numFmtId="0" fontId="0" fillId="0" borderId="0" xfId="0" applyFont="1" applyFill="1"/>
    <xf numFmtId="0" fontId="1" fillId="0" borderId="0" xfId="0" applyFont="1" applyFill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1" fillId="2" borderId="0" xfId="0" applyFont="1" applyFill="1" applyAlignment="1">
      <alignment horizontal="center" vertical="top"/>
    </xf>
    <xf numFmtId="0" fontId="3" fillId="0" borderId="0" xfId="0" applyFont="1"/>
    <xf numFmtId="0" fontId="0" fillId="0" borderId="0" xfId="0" applyFont="1" applyFill="1" applyAlignment="1">
      <alignment horizontal="center"/>
    </xf>
    <xf numFmtId="0" fontId="0" fillId="3" borderId="1" xfId="0" applyFont="1" applyFill="1" applyBorder="1"/>
    <xf numFmtId="0" fontId="1" fillId="3" borderId="2" xfId="0" applyFont="1" applyFill="1" applyBorder="1"/>
    <xf numFmtId="0" fontId="1" fillId="3" borderId="4" xfId="0" applyFont="1" applyFill="1" applyBorder="1" applyAlignment="1">
      <alignment vertical="center"/>
    </xf>
    <xf numFmtId="0" fontId="0" fillId="3" borderId="5" xfId="0" applyNumberFormat="1" applyFont="1" applyFill="1" applyBorder="1" applyAlignment="1">
      <alignment vertical="center"/>
    </xf>
    <xf numFmtId="0" fontId="5" fillId="0" borderId="0" xfId="0" applyFont="1"/>
    <xf numFmtId="10" fontId="0" fillId="0" borderId="0" xfId="0" applyNumberFormat="1"/>
    <xf numFmtId="10" fontId="0" fillId="0" borderId="0" xfId="0" applyNumberFormat="1" applyFont="1"/>
    <xf numFmtId="10" fontId="1" fillId="0" borderId="0" xfId="0" applyNumberFormat="1" applyFont="1"/>
    <xf numFmtId="164" fontId="0" fillId="0" borderId="0" xfId="0" applyNumberFormat="1"/>
    <xf numFmtId="164" fontId="0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right" vertical="top" wrapText="1"/>
    </xf>
    <xf numFmtId="10" fontId="1" fillId="0" borderId="0" xfId="0" applyNumberFormat="1" applyFont="1" applyAlignment="1">
      <alignment horizontal="right" vertical="top" wrapText="1"/>
    </xf>
    <xf numFmtId="0" fontId="0" fillId="0" borderId="0" xfId="0" applyFont="1" applyFill="1" applyBorder="1"/>
    <xf numFmtId="0" fontId="0" fillId="0" borderId="0" xfId="0" applyFill="1" applyBorder="1"/>
    <xf numFmtId="0" fontId="1" fillId="3" borderId="7" xfId="0" applyFont="1" applyFill="1" applyBorder="1" applyAlignment="1">
      <alignment vertical="center"/>
    </xf>
    <xf numFmtId="0" fontId="0" fillId="3" borderId="0" xfId="0" applyNumberFormat="1" applyFont="1" applyFill="1" applyBorder="1" applyAlignment="1">
      <alignment vertical="center"/>
    </xf>
    <xf numFmtId="22" fontId="1" fillId="3" borderId="0" xfId="0" applyNumberFormat="1" applyFont="1" applyFill="1" applyBorder="1" applyAlignment="1">
      <alignment horizontal="right" vertical="center"/>
    </xf>
    <xf numFmtId="22" fontId="1" fillId="3" borderId="8" xfId="0" applyNumberFormat="1" applyFont="1" applyFill="1" applyBorder="1" applyAlignment="1">
      <alignment horizontal="right" vertical="center"/>
    </xf>
    <xf numFmtId="22" fontId="1" fillId="3" borderId="6" xfId="0" applyNumberFormat="1" applyFont="1" applyFill="1" applyBorder="1" applyAlignment="1">
      <alignment horizontal="right" vertical="center"/>
    </xf>
    <xf numFmtId="4" fontId="0" fillId="0" borderId="0" xfId="0" applyNumberFormat="1" applyFont="1" applyAlignment="1">
      <alignment horizontal="left"/>
    </xf>
    <xf numFmtId="22" fontId="0" fillId="0" borderId="0" xfId="0" applyNumberFormat="1" applyFont="1"/>
    <xf numFmtId="4" fontId="1" fillId="0" borderId="0" xfId="0" applyNumberFormat="1" applyFont="1" applyAlignment="1">
      <alignment horizontal="right" vertical="top" wrapText="1"/>
    </xf>
    <xf numFmtId="0" fontId="1" fillId="3" borderId="0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/>
    </xf>
    <xf numFmtId="14" fontId="1" fillId="3" borderId="0" xfId="0" applyNumberFormat="1" applyFont="1" applyFill="1"/>
    <xf numFmtId="164" fontId="1" fillId="3" borderId="0" xfId="0" applyNumberFormat="1" applyFont="1" applyFill="1"/>
    <xf numFmtId="10" fontId="1" fillId="3" borderId="0" xfId="0" applyNumberFormat="1" applyFont="1" applyFill="1"/>
    <xf numFmtId="4" fontId="1" fillId="3" borderId="0" xfId="0" applyNumberFormat="1" applyFont="1" applyFill="1"/>
    <xf numFmtId="0" fontId="0" fillId="3" borderId="0" xfId="0" applyFont="1" applyFill="1" applyAlignment="1">
      <alignment horizontal="center" vertical="top"/>
    </xf>
    <xf numFmtId="0" fontId="3" fillId="3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14" fontId="1" fillId="0" borderId="0" xfId="0" applyNumberFormat="1" applyFont="1" applyFill="1"/>
    <xf numFmtId="164" fontId="1" fillId="0" borderId="0" xfId="0" applyNumberFormat="1" applyFont="1" applyFill="1"/>
    <xf numFmtId="10" fontId="1" fillId="0" borderId="0" xfId="0" applyNumberFormat="1" applyFont="1" applyFill="1"/>
    <xf numFmtId="0" fontId="3" fillId="0" borderId="0" xfId="0" applyFont="1" applyFill="1"/>
    <xf numFmtId="164" fontId="1" fillId="4" borderId="0" xfId="0" applyNumberFormat="1" applyFont="1" applyFill="1"/>
    <xf numFmtId="4" fontId="0" fillId="0" borderId="0" xfId="0" applyNumberFormat="1" applyFont="1" applyFill="1"/>
    <xf numFmtId="164" fontId="0" fillId="4" borderId="0" xfId="0" applyNumberFormat="1" applyFont="1" applyFill="1"/>
    <xf numFmtId="164" fontId="1" fillId="4" borderId="9" xfId="0" applyNumberFormat="1" applyFont="1" applyFill="1" applyBorder="1"/>
    <xf numFmtId="0" fontId="1" fillId="0" borderId="0" xfId="0" applyFont="1" applyAlignment="1">
      <alignment horizontal="right"/>
    </xf>
    <xf numFmtId="0" fontId="0" fillId="0" borderId="10" xfId="0" applyBorder="1"/>
    <xf numFmtId="0" fontId="0" fillId="0" borderId="0" xfId="0" applyNumberFormat="1"/>
    <xf numFmtId="14" fontId="0" fillId="0" borderId="0" xfId="0" applyNumberFormat="1"/>
    <xf numFmtId="0" fontId="0" fillId="0" borderId="0" xfId="0" applyNumberFormat="1" applyBorder="1"/>
    <xf numFmtId="0" fontId="0" fillId="0" borderId="10" xfId="0" applyNumberFormat="1" applyBorder="1"/>
    <xf numFmtId="4" fontId="1" fillId="0" borderId="0" xfId="0" applyNumberFormat="1" applyFont="1" applyFill="1"/>
    <xf numFmtId="4" fontId="0" fillId="2" borderId="0" xfId="0" applyNumberFormat="1" applyFont="1" applyFill="1"/>
    <xf numFmtId="164" fontId="0" fillId="0" borderId="0" xfId="0" applyNumberFormat="1" applyFont="1" applyFill="1"/>
    <xf numFmtId="0" fontId="5" fillId="0" borderId="0" xfId="0" applyFont="1" applyFill="1" applyBorder="1"/>
    <xf numFmtId="0" fontId="1" fillId="0" borderId="10" xfId="0" applyFont="1" applyBorder="1"/>
    <xf numFmtId="0" fontId="1" fillId="0" borderId="11" xfId="0" applyFont="1" applyBorder="1" applyAlignment="1">
      <alignment horizontal="right"/>
    </xf>
    <xf numFmtId="14" fontId="0" fillId="0" borderId="0" xfId="0" applyNumberFormat="1" applyBorder="1"/>
    <xf numFmtId="0" fontId="0" fillId="0" borderId="11" xfId="0" applyNumberFormat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right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 wrapText="1"/>
    </xf>
    <xf numFmtId="14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top"/>
    </xf>
    <xf numFmtId="10" fontId="0" fillId="0" borderId="0" xfId="0" applyNumberFormat="1" applyFont="1" applyAlignment="1">
      <alignment vertical="top"/>
    </xf>
    <xf numFmtId="164" fontId="0" fillId="4" borderId="0" xfId="0" applyNumberFormat="1" applyFont="1" applyFill="1" applyAlignment="1">
      <alignment vertical="top"/>
    </xf>
    <xf numFmtId="4" fontId="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ill="1" applyAlignment="1">
      <alignment vertical="top"/>
    </xf>
    <xf numFmtId="0" fontId="3" fillId="2" borderId="0" xfId="0" applyFont="1" applyFill="1"/>
    <xf numFmtId="0" fontId="0" fillId="4" borderId="0" xfId="0" applyFont="1" applyFill="1" applyAlignment="1">
      <alignment horizontal="left" vertical="top" wrapText="1"/>
    </xf>
    <xf numFmtId="0" fontId="0" fillId="4" borderId="0" xfId="0" applyFont="1" applyFill="1" applyAlignment="1">
      <alignment vertical="top"/>
    </xf>
    <xf numFmtId="14" fontId="0" fillId="4" borderId="0" xfId="0" applyNumberFormat="1" applyFont="1" applyFill="1" applyAlignment="1">
      <alignment vertical="top"/>
    </xf>
    <xf numFmtId="0" fontId="0" fillId="4" borderId="0" xfId="0" applyFont="1" applyFill="1" applyAlignment="1">
      <alignment horizontal="left" vertical="top"/>
    </xf>
    <xf numFmtId="2" fontId="0" fillId="4" borderId="0" xfId="0" applyNumberFormat="1" applyFont="1" applyFill="1" applyAlignment="1">
      <alignment vertical="top"/>
    </xf>
    <xf numFmtId="0" fontId="1" fillId="0" borderId="0" xfId="0" applyFont="1" applyAlignment="1">
      <alignment horizontal="center"/>
    </xf>
    <xf numFmtId="0" fontId="0" fillId="3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7" xfId="0" applyFont="1" applyFill="1" applyBorder="1" applyAlignment="1">
      <alignment vertical="center"/>
    </xf>
  </cellXfs>
  <cellStyles count="1">
    <cellStyle name="Normal" xfId="0" builtinId="0"/>
  </cellStyles>
  <dxfs count="25">
    <dxf>
      <numFmt numFmtId="4" formatCode="#,##0.00"/>
    </dxf>
    <dxf>
      <numFmt numFmtId="165" formatCode="[$$-409]#,##0.00"/>
    </dxf>
    <dxf>
      <numFmt numFmtId="166" formatCode="[$€-1809]#,##0.00"/>
    </dxf>
    <dxf>
      <numFmt numFmtId="4" formatCode="#,##0.00"/>
    </dxf>
    <dxf>
      <numFmt numFmtId="165" formatCode="[$$-409]#,##0.00"/>
    </dxf>
    <dxf>
      <numFmt numFmtId="166" formatCode="[$€-1809]#,##0.00"/>
    </dxf>
    <dxf>
      <numFmt numFmtId="4" formatCode="#,##0.00"/>
    </dxf>
    <dxf>
      <numFmt numFmtId="165" formatCode="[$$-409]#,##0.00"/>
    </dxf>
    <dxf>
      <numFmt numFmtId="166" formatCode="[$€-1809]#,##0.00"/>
    </dxf>
    <dxf>
      <numFmt numFmtId="4" formatCode="#,##0.00"/>
    </dxf>
    <dxf>
      <numFmt numFmtId="165" formatCode="[$$-409]#,##0.00"/>
    </dxf>
    <dxf>
      <numFmt numFmtId="166" formatCode="[$€-1809]#,##0.00"/>
    </dxf>
    <dxf>
      <numFmt numFmtId="4" formatCode="#,##0.00"/>
    </dxf>
    <dxf>
      <numFmt numFmtId="165" formatCode="[$$-409]#,##0.00"/>
    </dxf>
    <dxf>
      <numFmt numFmtId="166" formatCode="[$€-1809]#,##0.00"/>
    </dxf>
    <dxf>
      <numFmt numFmtId="4" formatCode="#,##0.00"/>
    </dxf>
    <dxf>
      <numFmt numFmtId="165" formatCode="[$$-409]#,##0.00"/>
    </dxf>
    <dxf>
      <numFmt numFmtId="166" formatCode="[$€-1809]#,##0.00"/>
    </dxf>
    <dxf>
      <numFmt numFmtId="4" formatCode="#,##0.00"/>
    </dxf>
    <dxf>
      <numFmt numFmtId="165" formatCode="[$$-409]#,##0.00"/>
    </dxf>
    <dxf>
      <numFmt numFmtId="166" formatCode="[$€-1809]#,##0.00"/>
    </dxf>
    <dxf>
      <fill>
        <patternFill>
          <bgColor theme="9" tint="0.59996337778862885"/>
        </patternFill>
      </fill>
    </dxf>
    <dxf>
      <numFmt numFmtId="4" formatCode="#,##0.00"/>
    </dxf>
    <dxf>
      <numFmt numFmtId="165" formatCode="[$$-409]#,##0.00"/>
    </dxf>
    <dxf>
      <numFmt numFmtId="166" formatCode="[$€-1809]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0"/>
  <sheetViews>
    <sheetView workbookViewId="0">
      <selection activeCell="C11" sqref="C11"/>
    </sheetView>
  </sheetViews>
  <sheetFormatPr defaultRowHeight="13.8" x14ac:dyDescent="0.25"/>
  <cols>
    <col min="1" max="1" width="18.19921875" customWidth="1"/>
    <col min="2" max="2" width="21.5" customWidth="1"/>
    <col min="3" max="3" width="15.59765625" customWidth="1"/>
    <col min="4" max="5" width="30.59765625" customWidth="1"/>
  </cols>
  <sheetData>
    <row r="1" spans="1:9" x14ac:dyDescent="0.25">
      <c r="A1" t="s">
        <v>12</v>
      </c>
      <c r="B1" t="s">
        <v>13</v>
      </c>
    </row>
    <row r="4" spans="1:9" x14ac:dyDescent="0.25">
      <c r="A4" t="s">
        <v>12</v>
      </c>
      <c r="B4" t="s">
        <v>14</v>
      </c>
    </row>
    <row r="5" spans="1:9" x14ac:dyDescent="0.25">
      <c r="A5" t="s">
        <v>12</v>
      </c>
      <c r="B5" t="s">
        <v>15</v>
      </c>
      <c r="C5" t="s">
        <v>16</v>
      </c>
    </row>
    <row r="7" spans="1:9" x14ac:dyDescent="0.25">
      <c r="A7" t="s">
        <v>79</v>
      </c>
      <c r="B7" t="s">
        <v>17</v>
      </c>
      <c r="C7" t="s">
        <v>70</v>
      </c>
    </row>
    <row r="8" spans="1:9" x14ac:dyDescent="0.25">
      <c r="A8" t="s">
        <v>79</v>
      </c>
      <c r="B8" t="s">
        <v>18</v>
      </c>
      <c r="C8" t="s">
        <v>187</v>
      </c>
    </row>
    <row r="9" spans="1:9" x14ac:dyDescent="0.25">
      <c r="A9" t="s">
        <v>79</v>
      </c>
      <c r="B9" t="s">
        <v>60</v>
      </c>
      <c r="C9" t="s">
        <v>189</v>
      </c>
    </row>
    <row r="10" spans="1:9" x14ac:dyDescent="0.25">
      <c r="A10" t="s">
        <v>79</v>
      </c>
      <c r="B10" t="s">
        <v>80</v>
      </c>
      <c r="C10" t="s">
        <v>188</v>
      </c>
    </row>
    <row r="11" spans="1:9" x14ac:dyDescent="0.25">
      <c r="A11" t="s">
        <v>79</v>
      </c>
      <c r="B11" t="s">
        <v>61</v>
      </c>
      <c r="C11" t="s">
        <v>190</v>
      </c>
    </row>
    <row r="12" spans="1:9" x14ac:dyDescent="0.25">
      <c r="A12" s="22"/>
      <c r="B12" s="22"/>
      <c r="C12" s="22"/>
    </row>
    <row r="13" spans="1:9" x14ac:dyDescent="0.25">
      <c r="A13" t="s">
        <v>81</v>
      </c>
      <c r="B13" t="s">
        <v>85</v>
      </c>
    </row>
    <row r="14" spans="1:9" ht="13.5" customHeight="1" x14ac:dyDescent="0.25">
      <c r="A14" t="s">
        <v>81</v>
      </c>
      <c r="B14" t="s">
        <v>83</v>
      </c>
      <c r="H14" s="39"/>
      <c r="I14" s="39"/>
    </row>
    <row r="15" spans="1:9" ht="13.5" customHeight="1" x14ac:dyDescent="0.25">
      <c r="A15" t="s">
        <v>81</v>
      </c>
      <c r="B15" t="s">
        <v>128</v>
      </c>
      <c r="H15" s="39"/>
      <c r="I15" s="39"/>
    </row>
    <row r="16" spans="1:9" ht="13.5" customHeight="1" x14ac:dyDescent="0.25">
      <c r="A16" t="s">
        <v>81</v>
      </c>
      <c r="B16" t="s">
        <v>131</v>
      </c>
      <c r="H16" s="39"/>
      <c r="I16" s="39"/>
    </row>
    <row r="17" spans="1:3" ht="14.4" x14ac:dyDescent="0.3">
      <c r="A17" s="35" t="s">
        <v>84</v>
      </c>
    </row>
    <row r="19" spans="1:3" x14ac:dyDescent="0.25">
      <c r="A19" t="s">
        <v>102</v>
      </c>
      <c r="B19" t="s">
        <v>103</v>
      </c>
      <c r="C19" t="s">
        <v>35</v>
      </c>
    </row>
    <row r="20" spans="1:3" x14ac:dyDescent="0.25">
      <c r="A20" t="s">
        <v>148</v>
      </c>
      <c r="B20" t="s">
        <v>125</v>
      </c>
      <c r="C20" t="s">
        <v>126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8"/>
  <sheetViews>
    <sheetView workbookViewId="0">
      <selection activeCell="I39" sqref="I39"/>
    </sheetView>
  </sheetViews>
  <sheetFormatPr defaultRowHeight="13.8" x14ac:dyDescent="0.25"/>
  <sheetData>
    <row r="1" spans="1:1" x14ac:dyDescent="0.25">
      <c r="A1" t="s">
        <v>19</v>
      </c>
    </row>
    <row r="2" spans="1:1" x14ac:dyDescent="0.25">
      <c r="A2" t="b">
        <v>0</v>
      </c>
    </row>
    <row r="3" spans="1:1" x14ac:dyDescent="0.25">
      <c r="A3" t="b">
        <v>0</v>
      </c>
    </row>
    <row r="7" spans="1:1" x14ac:dyDescent="0.25">
      <c r="A7">
        <v>0</v>
      </c>
    </row>
    <row r="9" spans="1:1" x14ac:dyDescent="0.25">
      <c r="A9" t="b">
        <v>0</v>
      </c>
    </row>
    <row r="11" spans="1:1" x14ac:dyDescent="0.25">
      <c r="A11" t="b">
        <v>0</v>
      </c>
    </row>
    <row r="12" spans="1:1" x14ac:dyDescent="0.25">
      <c r="A12" t="b">
        <v>1</v>
      </c>
    </row>
    <row r="13" spans="1:1" x14ac:dyDescent="0.25">
      <c r="A13" t="b">
        <v>0</v>
      </c>
    </row>
    <row r="16" spans="1:1" x14ac:dyDescent="0.25">
      <c r="A16" t="b">
        <v>0</v>
      </c>
    </row>
    <row r="17" spans="1:1" x14ac:dyDescent="0.25">
      <c r="A17">
        <v>1</v>
      </c>
    </row>
    <row r="18" spans="1:1" x14ac:dyDescent="0.25">
      <c r="A18" t="b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Q101"/>
  <sheetViews>
    <sheetView zoomScale="90" zoomScaleNormal="90" workbookViewId="0"/>
  </sheetViews>
  <sheetFormatPr defaultRowHeight="13.8" x14ac:dyDescent="0.25"/>
  <cols>
    <col min="1" max="1" width="46.69921875" style="5" customWidth="1"/>
    <col min="2" max="2" width="19.5" style="5" customWidth="1"/>
    <col min="3" max="3" width="23.8984375" style="5" customWidth="1"/>
    <col min="4" max="4" width="24" style="5" customWidth="1"/>
    <col min="5" max="5" width="24.5" style="5" customWidth="1"/>
    <col min="6" max="6" width="8.5" style="5" customWidth="1"/>
    <col min="7" max="7" width="8.3984375" style="2" customWidth="1"/>
    <col min="8" max="8" width="5.5" style="5" customWidth="1"/>
    <col min="9" max="9" width="11.59765625" style="7" customWidth="1"/>
    <col min="10" max="10" width="9" style="5" customWidth="1"/>
    <col min="11" max="11" width="15.19921875" style="40" customWidth="1"/>
    <col min="12" max="12" width="9.5" style="37" customWidth="1"/>
    <col min="13" max="13" width="15.19921875" style="40" customWidth="1"/>
    <col min="14" max="14" width="15.19921875" style="14" customWidth="1"/>
    <col min="15" max="29" width="13.3984375" style="40" customWidth="1"/>
    <col min="30" max="30" width="13.3984375" style="5" customWidth="1"/>
    <col min="31" max="31" width="13.3984375" style="15" hidden="1" customWidth="1"/>
    <col min="32" max="47" width="13.3984375" style="5" hidden="1" customWidth="1"/>
    <col min="48" max="48" width="13.3984375" style="104" hidden="1" customWidth="1"/>
    <col min="49" max="51" width="13.3984375" customWidth="1"/>
    <col min="52" max="53" width="9" customWidth="1"/>
  </cols>
  <sheetData>
    <row r="1" spans="1:69" x14ac:dyDescent="0.25">
      <c r="A1" t="s">
        <v>72</v>
      </c>
      <c r="G1" s="5"/>
      <c r="I1" s="5"/>
      <c r="J1" s="7"/>
      <c r="L1" s="40"/>
      <c r="M1" s="37"/>
    </row>
    <row r="2" spans="1:69" x14ac:dyDescent="0.25">
      <c r="A2" s="5" t="s">
        <v>0</v>
      </c>
      <c r="B2" s="5" t="s">
        <v>1</v>
      </c>
      <c r="C2" t="s">
        <v>71</v>
      </c>
      <c r="D2" s="5" t="s">
        <v>21</v>
      </c>
      <c r="E2" s="5" t="s">
        <v>2</v>
      </c>
      <c r="F2" s="5" t="s">
        <v>27</v>
      </c>
      <c r="G2" s="5" t="s">
        <v>22</v>
      </c>
      <c r="H2" s="2" t="s">
        <v>25</v>
      </c>
      <c r="I2" s="40" t="s">
        <v>3</v>
      </c>
      <c r="J2" s="5" t="s">
        <v>37</v>
      </c>
      <c r="K2" s="5" t="s">
        <v>40</v>
      </c>
      <c r="L2" s="5" t="s">
        <v>39</v>
      </c>
      <c r="M2" s="7" t="s">
        <v>41</v>
      </c>
      <c r="O2" s="5" t="s">
        <v>42</v>
      </c>
      <c r="P2" s="5" t="s">
        <v>73</v>
      </c>
      <c r="Q2" s="39" t="s">
        <v>75</v>
      </c>
      <c r="R2" s="39" t="s">
        <v>76</v>
      </c>
      <c r="S2" s="36" t="s">
        <v>90</v>
      </c>
      <c r="T2" s="39" t="s">
        <v>89</v>
      </c>
      <c r="U2" s="39" t="s">
        <v>91</v>
      </c>
    </row>
    <row r="3" spans="1:69" ht="14.4" thickBot="1" x14ac:dyDescent="0.3">
      <c r="A3" t="s">
        <v>104</v>
      </c>
      <c r="G3" s="5"/>
      <c r="H3" s="2"/>
      <c r="I3" s="40"/>
      <c r="J3" s="7"/>
      <c r="K3" s="6"/>
      <c r="L3" s="5"/>
      <c r="M3" s="7"/>
      <c r="O3" s="40">
        <v>0</v>
      </c>
      <c r="Q3" s="53"/>
    </row>
    <row r="4" spans="1:69" ht="25.5" customHeight="1" thickTop="1" x14ac:dyDescent="0.25">
      <c r="B4" s="33" t="s">
        <v>92</v>
      </c>
      <c r="C4" s="34"/>
      <c r="D4" s="34"/>
      <c r="E4" s="51">
        <f>Q3</f>
        <v>0</v>
      </c>
      <c r="F4" s="23"/>
      <c r="G4" s="5"/>
      <c r="H4" s="14"/>
      <c r="I4" s="14"/>
      <c r="J4" s="14"/>
      <c r="L4" s="40"/>
      <c r="M4" s="37"/>
      <c r="AD4" s="14"/>
      <c r="AE4" s="83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83"/>
      <c r="AW4" s="14"/>
      <c r="AX4" s="14"/>
      <c r="AY4" s="14"/>
      <c r="AZ4" s="30"/>
      <c r="BA4" s="30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</row>
    <row r="5" spans="1:69" ht="25.5" customHeight="1" x14ac:dyDescent="0.25">
      <c r="A5" s="45"/>
      <c r="B5" s="47" t="s">
        <v>87</v>
      </c>
      <c r="C5" s="48" t="str">
        <f>S3&amp;"  "&amp;T3</f>
        <v xml:space="preserve">  </v>
      </c>
      <c r="D5" s="49"/>
      <c r="E5" s="50"/>
      <c r="F5" s="23"/>
      <c r="G5" s="5"/>
      <c r="H5" s="14"/>
      <c r="I5" s="14"/>
      <c r="J5" s="14"/>
      <c r="L5" s="40"/>
      <c r="M5" s="37"/>
      <c r="AD5" s="14"/>
      <c r="AE5" s="8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83"/>
      <c r="AW5" s="14"/>
      <c r="AX5" s="14"/>
      <c r="AY5" s="14"/>
      <c r="AZ5" s="30"/>
      <c r="BA5" s="30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</row>
    <row r="6" spans="1:69" ht="25.5" customHeight="1" x14ac:dyDescent="0.25">
      <c r="A6" s="45"/>
      <c r="B6" s="47" t="s">
        <v>88</v>
      </c>
      <c r="C6" s="48" t="str">
        <f>U3&amp;"  "&amp;F3</f>
        <v xml:space="preserve">  </v>
      </c>
      <c r="D6" s="49"/>
      <c r="E6" s="50"/>
      <c r="F6" s="23"/>
      <c r="G6" s="5"/>
      <c r="H6" s="14"/>
      <c r="I6" s="14"/>
      <c r="J6" s="14"/>
      <c r="L6" s="40"/>
      <c r="M6" s="37"/>
      <c r="AD6" s="14"/>
      <c r="AE6" s="83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83"/>
      <c r="AW6" s="14"/>
      <c r="AX6" s="14"/>
      <c r="AY6" s="14"/>
      <c r="AZ6" s="30"/>
      <c r="BA6" s="30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</row>
    <row r="7" spans="1:69" ht="14.4" thickBot="1" x14ac:dyDescent="0.3">
      <c r="A7" t="s">
        <v>117</v>
      </c>
      <c r="B7" s="32" t="s">
        <v>74</v>
      </c>
      <c r="C7" s="31"/>
      <c r="D7" s="31"/>
      <c r="E7" s="92" t="s">
        <v>142</v>
      </c>
      <c r="G7"/>
      <c r="I7" s="5"/>
      <c r="J7" s="7"/>
      <c r="L7" s="40"/>
      <c r="M7" s="37"/>
    </row>
    <row r="8" spans="1:69" ht="14.4" thickTop="1" x14ac:dyDescent="0.25">
      <c r="G8" s="5"/>
      <c r="I8" s="5"/>
      <c r="J8" s="7"/>
      <c r="L8" s="40"/>
      <c r="M8" s="37"/>
    </row>
    <row r="9" spans="1:69" x14ac:dyDescent="0.25">
      <c r="B9" s="1" t="s">
        <v>23</v>
      </c>
      <c r="C9" s="2">
        <f>H3</f>
        <v>0</v>
      </c>
      <c r="G9" s="5"/>
      <c r="I9" s="5"/>
      <c r="J9" s="7"/>
      <c r="L9" s="40"/>
      <c r="M9" s="37"/>
    </row>
    <row r="10" spans="1:69" x14ac:dyDescent="0.25">
      <c r="B10" s="1" t="s">
        <v>24</v>
      </c>
      <c r="C10" s="2">
        <f>B3</f>
        <v>0</v>
      </c>
      <c r="G10" s="5"/>
      <c r="I10" s="5"/>
      <c r="J10" s="7"/>
      <c r="L10" s="40"/>
      <c r="M10" s="37"/>
    </row>
    <row r="11" spans="1:69" x14ac:dyDescent="0.25">
      <c r="B11" s="1" t="s">
        <v>26</v>
      </c>
      <c r="C11" s="2" t="str">
        <f>D3&amp;"  "&amp;E3</f>
        <v xml:space="preserve">  </v>
      </c>
      <c r="G11" s="5"/>
      <c r="I11" s="5"/>
      <c r="J11" s="7"/>
      <c r="L11" s="40"/>
      <c r="M11" s="37"/>
    </row>
    <row r="12" spans="1:69" x14ac:dyDescent="0.25">
      <c r="A12" s="90" t="s">
        <v>138</v>
      </c>
      <c r="B12" s="1"/>
      <c r="C12" s="2"/>
      <c r="G12" s="5"/>
      <c r="I12" s="5"/>
      <c r="J12" s="7"/>
      <c r="L12" s="40"/>
      <c r="M12" s="37"/>
    </row>
    <row r="13" spans="1:69" x14ac:dyDescent="0.25">
      <c r="A13" t="s">
        <v>0</v>
      </c>
      <c r="B13" s="1"/>
      <c r="C13" s="42"/>
      <c r="D13"/>
      <c r="G13" s="5"/>
      <c r="I13" s="5"/>
      <c r="J13" s="7"/>
      <c r="L13" s="40"/>
      <c r="M13" s="37"/>
      <c r="AF13" s="42" t="s">
        <v>90</v>
      </c>
      <c r="AG13" t="s">
        <v>139</v>
      </c>
    </row>
    <row r="14" spans="1:69" x14ac:dyDescent="0.25">
      <c r="A14" t="s">
        <v>68</v>
      </c>
      <c r="B14" s="1" t="s">
        <v>140</v>
      </c>
      <c r="C14" s="2" t="str">
        <f>AF14&amp;" "&amp;AG14</f>
        <v xml:space="preserve"> </v>
      </c>
      <c r="G14" s="5"/>
      <c r="I14" s="5"/>
      <c r="J14" s="7"/>
      <c r="L14" s="40"/>
      <c r="M14" s="37"/>
    </row>
    <row r="15" spans="1:69" x14ac:dyDescent="0.25">
      <c r="B15" s="1" t="s">
        <v>20</v>
      </c>
      <c r="C15" s="2">
        <f>C3</f>
        <v>0</v>
      </c>
      <c r="D15" s="52">
        <f>R3</f>
        <v>0</v>
      </c>
      <c r="G15" s="5"/>
      <c r="I15" s="5"/>
      <c r="J15" s="7"/>
      <c r="L15" s="40"/>
      <c r="M15" s="37"/>
    </row>
    <row r="16" spans="1:69" x14ac:dyDescent="0.25">
      <c r="B16" s="1" t="s">
        <v>34</v>
      </c>
      <c r="C16" s="2">
        <f>G3</f>
        <v>0</v>
      </c>
      <c r="G16" s="5"/>
      <c r="I16" s="5"/>
      <c r="J16" s="7"/>
      <c r="L16" s="40"/>
      <c r="M16" s="37"/>
      <c r="AE16" s="16"/>
    </row>
    <row r="17" spans="1:48" x14ac:dyDescent="0.25">
      <c r="B17" s="1" t="s">
        <v>35</v>
      </c>
      <c r="C17" s="2" t="str">
        <f>PROPER(I3)</f>
        <v/>
      </c>
      <c r="G17" s="5"/>
      <c r="I17" s="5"/>
      <c r="J17" s="7"/>
      <c r="L17" s="40"/>
      <c r="M17" s="37"/>
      <c r="AE17" s="16"/>
    </row>
    <row r="18" spans="1:48" x14ac:dyDescent="0.25">
      <c r="B18" s="1" t="s">
        <v>36</v>
      </c>
      <c r="C18" s="8">
        <f>J3</f>
        <v>0</v>
      </c>
      <c r="G18" s="5"/>
      <c r="I18" s="5"/>
      <c r="J18" s="7"/>
      <c r="L18" s="40"/>
      <c r="M18" s="37"/>
      <c r="AE18" s="16"/>
    </row>
    <row r="19" spans="1:48" x14ac:dyDescent="0.25">
      <c r="B19" s="1" t="s">
        <v>77</v>
      </c>
      <c r="C19" s="13">
        <f>K3</f>
        <v>0</v>
      </c>
      <c r="G19" s="5"/>
      <c r="I19" s="5"/>
      <c r="J19" s="7"/>
      <c r="L19" s="40"/>
      <c r="M19" s="37"/>
      <c r="AE19" s="16"/>
    </row>
    <row r="20" spans="1:48" x14ac:dyDescent="0.25">
      <c r="B20" s="1" t="s">
        <v>38</v>
      </c>
      <c r="C20" s="8">
        <f>L3</f>
        <v>0</v>
      </c>
      <c r="G20" s="5"/>
      <c r="I20" s="5"/>
      <c r="J20" s="7"/>
      <c r="L20" s="40"/>
      <c r="M20" s="37"/>
      <c r="AE20" s="16"/>
    </row>
    <row r="21" spans="1:48" x14ac:dyDescent="0.25">
      <c r="B21" s="1" t="s">
        <v>43</v>
      </c>
      <c r="C21" s="2">
        <f>M3</f>
        <v>0</v>
      </c>
      <c r="G21" s="5"/>
      <c r="I21" s="5"/>
      <c r="J21" s="7"/>
      <c r="L21" s="40"/>
      <c r="M21" s="37"/>
      <c r="AE21" s="16"/>
    </row>
    <row r="22" spans="1:48" x14ac:dyDescent="0.25">
      <c r="B22" s="1" t="s">
        <v>44</v>
      </c>
      <c r="C22" s="52">
        <f>O3</f>
        <v>0</v>
      </c>
      <c r="G22" s="5"/>
      <c r="I22" s="5"/>
      <c r="J22" s="7"/>
      <c r="L22" s="40"/>
      <c r="M22" s="37"/>
      <c r="AE22" s="16"/>
    </row>
    <row r="23" spans="1:48" x14ac:dyDescent="0.25">
      <c r="B23" s="1"/>
      <c r="AE23" s="16"/>
    </row>
    <row r="24" spans="1:48" x14ac:dyDescent="0.25">
      <c r="AE24" s="16"/>
    </row>
    <row r="25" spans="1:48" s="3" customFormat="1" ht="27.6" x14ac:dyDescent="0.25">
      <c r="A25" s="9"/>
      <c r="B25" s="9"/>
      <c r="C25" s="103" t="s">
        <v>153</v>
      </c>
      <c r="D25" s="9" t="s">
        <v>149</v>
      </c>
      <c r="E25" s="9" t="s">
        <v>150</v>
      </c>
      <c r="F25" s="9" t="s">
        <v>28</v>
      </c>
      <c r="G25" s="11" t="s">
        <v>29</v>
      </c>
      <c r="H25" s="9" t="s">
        <v>30</v>
      </c>
      <c r="I25" s="17" t="s">
        <v>31</v>
      </c>
      <c r="J25" s="10" t="s">
        <v>32</v>
      </c>
      <c r="K25" s="43" t="s">
        <v>96</v>
      </c>
      <c r="L25" s="44" t="s">
        <v>129</v>
      </c>
      <c r="M25" s="43" t="s">
        <v>95</v>
      </c>
      <c r="N25" s="54" t="s">
        <v>100</v>
      </c>
      <c r="O25" s="43" t="s">
        <v>94</v>
      </c>
      <c r="P25" s="43" t="str">
        <f>IF(C19&gt;12,"Year 2 Cost","")</f>
        <v/>
      </c>
      <c r="Q25" s="43" t="str">
        <f>IF(C19&gt;24,"Year 3 Cost","")</f>
        <v/>
      </c>
      <c r="R25" s="43" t="str">
        <f>IF(C19&gt;36,"Year 4 Cost","")</f>
        <v/>
      </c>
      <c r="S25" s="43" t="str">
        <f>IF(C19&gt;48,"Year 5 Cost","")</f>
        <v/>
      </c>
      <c r="T25" s="43" t="str">
        <f>IF(C19&gt;60,"Year 6 Cost","")</f>
        <v/>
      </c>
      <c r="U25" s="43" t="str">
        <f>IF(C19&gt;72,"Year 7 Cost","")</f>
        <v/>
      </c>
      <c r="V25" s="43" t="str">
        <f>IF(C19&gt;84,"Year 8 Cost","")</f>
        <v/>
      </c>
      <c r="W25" s="43" t="str">
        <f>IF(C19&gt;96,"Year 9 Cost","")</f>
        <v/>
      </c>
      <c r="X25" s="43" t="str">
        <f>IF(C19&gt;108,"Year 10 Cost","")</f>
        <v/>
      </c>
      <c r="Y25" s="43" t="str">
        <f>IF(C19&gt;120,"Year 11 Cost","")</f>
        <v/>
      </c>
      <c r="Z25" s="43" t="str">
        <f>IF(C19&gt;132,"Year 12 Cost","")</f>
        <v/>
      </c>
      <c r="AA25" s="43" t="str">
        <f>IF(C19&gt;144,"Year 13 Cost","")</f>
        <v/>
      </c>
      <c r="AB25" s="43" t="str">
        <f>IF(C19&gt;156,"Year 14 Cost","")</f>
        <v/>
      </c>
      <c r="AC25" s="43" t="str">
        <f>IF(C19&gt;168,"Year 15 Cost","")</f>
        <v/>
      </c>
      <c r="AD25" s="18"/>
      <c r="AE25" s="16"/>
      <c r="AF25" s="9" t="s">
        <v>5</v>
      </c>
      <c r="AG25" s="9" t="s">
        <v>6</v>
      </c>
      <c r="AH25" s="9" t="s">
        <v>7</v>
      </c>
      <c r="AI25" s="9" t="s">
        <v>8</v>
      </c>
      <c r="AJ25" s="9" t="s">
        <v>9</v>
      </c>
      <c r="AK25" s="9" t="s">
        <v>10</v>
      </c>
      <c r="AL25" s="9" t="s">
        <v>11</v>
      </c>
      <c r="AM25" s="9" t="s">
        <v>49</v>
      </c>
      <c r="AN25" s="9" t="s">
        <v>50</v>
      </c>
      <c r="AO25" s="9" t="s">
        <v>51</v>
      </c>
      <c r="AP25" s="9" t="s">
        <v>52</v>
      </c>
      <c r="AQ25" s="9" t="s">
        <v>53</v>
      </c>
      <c r="AR25" s="9" t="s">
        <v>54</v>
      </c>
      <c r="AS25" s="9" t="s">
        <v>55</v>
      </c>
      <c r="AT25" s="9" t="s">
        <v>56</v>
      </c>
      <c r="AU25" s="9" t="s">
        <v>176</v>
      </c>
      <c r="AV25" s="105"/>
    </row>
    <row r="26" spans="1:48" s="4" customFormat="1" ht="14.25" customHeight="1" x14ac:dyDescent="0.25">
      <c r="A26" s="5"/>
      <c r="B26" s="1" t="s">
        <v>33</v>
      </c>
      <c r="C26" s="12"/>
      <c r="D26" s="5"/>
      <c r="E26" s="5"/>
      <c r="F26" s="5"/>
      <c r="G26" s="2"/>
      <c r="H26" s="5"/>
      <c r="I26" s="7"/>
      <c r="J26" s="5"/>
      <c r="K26" s="40"/>
      <c r="L26" s="37"/>
      <c r="M26" s="40"/>
      <c r="N26" s="14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5"/>
      <c r="AE26" s="16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106"/>
    </row>
    <row r="27" spans="1:48" s="4" customFormat="1" ht="14.25" customHeight="1" x14ac:dyDescent="0.25">
      <c r="A27" s="1" t="s">
        <v>178</v>
      </c>
      <c r="B27" s="1"/>
      <c r="C27" s="12"/>
      <c r="D27" s="5"/>
      <c r="E27" s="5"/>
      <c r="F27" s="5"/>
      <c r="G27" s="2"/>
      <c r="H27" s="5"/>
      <c r="I27" s="7"/>
      <c r="J27" s="5"/>
      <c r="K27" s="40"/>
      <c r="L27" s="37"/>
      <c r="M27" s="40"/>
      <c r="N27" s="14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5"/>
      <c r="AE27" s="16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106"/>
    </row>
    <row r="28" spans="1:48" s="4" customFormat="1" ht="14.25" customHeight="1" x14ac:dyDescent="0.25">
      <c r="A28" t="s">
        <v>192</v>
      </c>
      <c r="B28" s="1"/>
      <c r="C28" s="12"/>
      <c r="D28" s="5"/>
      <c r="E28" s="5"/>
      <c r="F28" s="5"/>
      <c r="G28" s="2"/>
      <c r="H28" s="5"/>
      <c r="I28" s="7"/>
      <c r="J28" s="5"/>
      <c r="K28" s="40"/>
      <c r="L28" s="37"/>
      <c r="M28" s="40"/>
      <c r="N28" s="14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5"/>
      <c r="AE28" s="16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106"/>
    </row>
    <row r="29" spans="1:48" s="4" customFormat="1" ht="14.25" customHeight="1" x14ac:dyDescent="0.25">
      <c r="A29" t="s">
        <v>163</v>
      </c>
      <c r="B29" s="1"/>
      <c r="C29" s="12"/>
      <c r="D29" s="5"/>
      <c r="E29" s="5"/>
      <c r="F29" s="5"/>
      <c r="G29" s="2"/>
      <c r="H29" s="5"/>
      <c r="I29" s="7"/>
      <c r="J29" s="5"/>
      <c r="K29" s="40"/>
      <c r="L29" s="37"/>
      <c r="M29" s="40"/>
      <c r="N29" s="14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5"/>
      <c r="AE29" s="16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106"/>
    </row>
    <row r="30" spans="1:48" s="4" customFormat="1" ht="14.25" customHeight="1" x14ac:dyDescent="0.25">
      <c r="A30" t="s">
        <v>186</v>
      </c>
      <c r="B30" s="1"/>
      <c r="C30" s="12"/>
      <c r="D30" s="5"/>
      <c r="E30" s="5"/>
      <c r="F30" s="5"/>
      <c r="G30" s="2"/>
      <c r="H30" s="5"/>
      <c r="I30" s="7"/>
      <c r="J30" s="5"/>
      <c r="K30" s="40"/>
      <c r="L30" s="37"/>
      <c r="M30" s="40"/>
      <c r="N30" s="14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5"/>
      <c r="AE30" s="16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106"/>
    </row>
    <row r="31" spans="1:48" s="4" customFormat="1" ht="14.25" customHeight="1" x14ac:dyDescent="0.25">
      <c r="A31" t="s">
        <v>185</v>
      </c>
      <c r="B31" s="1"/>
      <c r="C31" s="12"/>
      <c r="D31" s="5"/>
      <c r="E31" s="5"/>
      <c r="F31" s="5"/>
      <c r="G31" s="2"/>
      <c r="H31" s="5"/>
      <c r="I31" s="7"/>
      <c r="J31" s="5"/>
      <c r="K31" s="40"/>
      <c r="L31" s="37"/>
      <c r="M31" s="40"/>
      <c r="N31" s="1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5"/>
      <c r="AE31" s="16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106"/>
    </row>
    <row r="32" spans="1:48" s="4" customFormat="1" ht="14.25" customHeight="1" x14ac:dyDescent="0.25">
      <c r="A32" s="46" t="s">
        <v>194</v>
      </c>
      <c r="B32" s="1"/>
      <c r="C32" s="12"/>
      <c r="D32" s="5"/>
      <c r="E32" s="5"/>
      <c r="F32" s="5"/>
      <c r="G32" s="2"/>
      <c r="H32" s="5"/>
      <c r="I32" s="7"/>
      <c r="J32" s="5"/>
      <c r="K32" s="40"/>
      <c r="L32" s="37"/>
      <c r="M32" s="40"/>
      <c r="N32" s="14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5"/>
      <c r="AE32" s="16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106"/>
    </row>
    <row r="33" spans="1:48" s="4" customFormat="1" ht="14.25" customHeight="1" x14ac:dyDescent="0.25">
      <c r="A33" s="46" t="s">
        <v>174</v>
      </c>
      <c r="B33" s="1"/>
      <c r="C33" s="12"/>
      <c r="D33" s="5"/>
      <c r="E33" s="5"/>
      <c r="F33" s="5"/>
      <c r="G33" s="2"/>
      <c r="H33" s="5"/>
      <c r="I33" s="7"/>
      <c r="J33" s="5"/>
      <c r="K33" s="40"/>
      <c r="L33" s="37"/>
      <c r="M33" s="40"/>
      <c r="N33" s="14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5"/>
      <c r="AE33" s="16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106"/>
    </row>
    <row r="34" spans="1:48" s="4" customFormat="1" ht="14.25" customHeight="1" x14ac:dyDescent="0.25">
      <c r="A34" s="46" t="s">
        <v>175</v>
      </c>
      <c r="B34" s="1"/>
      <c r="C34" s="12"/>
      <c r="D34" s="5"/>
      <c r="E34" s="5"/>
      <c r="F34" s="5"/>
      <c r="G34" s="2"/>
      <c r="H34" s="5"/>
      <c r="I34" s="7"/>
      <c r="J34" s="5"/>
      <c r="K34" s="40"/>
      <c r="L34" s="37"/>
      <c r="M34" s="40"/>
      <c r="N34" s="1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5"/>
      <c r="AE34" s="16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106"/>
    </row>
    <row r="35" spans="1:48" s="4" customFormat="1" ht="14.25" customHeight="1" x14ac:dyDescent="0.25">
      <c r="A35" s="46" t="s">
        <v>160</v>
      </c>
      <c r="B35" s="1"/>
      <c r="C35" s="12"/>
      <c r="D35" s="5"/>
      <c r="E35" s="5"/>
      <c r="F35" s="5"/>
      <c r="G35" s="2"/>
      <c r="H35" s="5"/>
      <c r="I35" s="7"/>
      <c r="J35" s="5"/>
      <c r="K35" s="40"/>
      <c r="L35" s="37"/>
      <c r="M35" s="40"/>
      <c r="N35" s="1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5"/>
      <c r="AE35" s="16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106"/>
    </row>
    <row r="36" spans="1:48" s="4" customFormat="1" ht="14.25" customHeight="1" x14ac:dyDescent="0.25">
      <c r="A36" s="5" t="s">
        <v>154</v>
      </c>
      <c r="B36" s="1"/>
      <c r="C36" s="12"/>
      <c r="D36" s="5"/>
      <c r="E36" s="5"/>
      <c r="F36" s="5"/>
      <c r="G36" s="2"/>
      <c r="H36" s="5"/>
      <c r="I36" s="7"/>
      <c r="J36" s="5"/>
      <c r="K36" s="40"/>
      <c r="L36" s="37"/>
      <c r="M36" s="40"/>
      <c r="N36" s="1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5"/>
      <c r="AE36" s="16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106"/>
    </row>
    <row r="37" spans="1:48" s="4" customFormat="1" ht="14.25" customHeight="1" x14ac:dyDescent="0.25">
      <c r="A37" t="s">
        <v>191</v>
      </c>
      <c r="B37" s="1"/>
      <c r="C37" s="12"/>
      <c r="D37" s="5"/>
      <c r="E37" s="5"/>
      <c r="F37" s="5"/>
      <c r="G37" s="2"/>
      <c r="H37" s="5"/>
      <c r="I37" s="7"/>
      <c r="J37" s="5"/>
      <c r="K37" s="40"/>
      <c r="L37" s="37"/>
      <c r="M37" s="40"/>
      <c r="N37" s="14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5"/>
      <c r="AE37" s="16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106"/>
    </row>
    <row r="38" spans="1:48" s="4" customFormat="1" ht="14.25" customHeight="1" x14ac:dyDescent="0.25">
      <c r="A38" t="s">
        <v>159</v>
      </c>
      <c r="B38" s="1"/>
      <c r="C38" s="12"/>
      <c r="D38" s="5"/>
      <c r="E38" s="5"/>
      <c r="F38" s="5"/>
      <c r="G38" s="2"/>
      <c r="H38" s="5"/>
      <c r="I38" s="7"/>
      <c r="J38" s="5"/>
      <c r="K38" s="40"/>
      <c r="L38" s="37"/>
      <c r="M38" s="40"/>
      <c r="N38" s="14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5"/>
      <c r="AE38" s="16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106"/>
    </row>
    <row r="39" spans="1:48" s="4" customFormat="1" ht="14.25" customHeight="1" x14ac:dyDescent="0.25">
      <c r="A39" s="22" t="s">
        <v>161</v>
      </c>
      <c r="B39" s="1"/>
      <c r="C39" s="12"/>
      <c r="D39" s="5"/>
      <c r="E39" s="5"/>
      <c r="F39" s="5"/>
      <c r="G39" s="2"/>
      <c r="H39" s="5"/>
      <c r="I39" s="7"/>
      <c r="J39" s="5"/>
      <c r="K39" s="40"/>
      <c r="L39" s="37"/>
      <c r="M39" s="40"/>
      <c r="N39" s="14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5"/>
      <c r="AE39" s="16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106"/>
    </row>
    <row r="40" spans="1:48" s="4" customFormat="1" ht="14.25" customHeight="1" x14ac:dyDescent="0.25">
      <c r="A40" s="5" t="s">
        <v>127</v>
      </c>
      <c r="B40" s="1"/>
      <c r="C40" s="12"/>
      <c r="D40" s="5"/>
      <c r="E40" s="5"/>
      <c r="F40" s="5"/>
      <c r="G40" s="2"/>
      <c r="H40" s="5"/>
      <c r="I40" s="7"/>
      <c r="J40" s="5"/>
      <c r="K40" s="40"/>
      <c r="L40" s="37"/>
      <c r="M40" s="40"/>
      <c r="N40" s="14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5"/>
      <c r="AE40" s="16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106"/>
    </row>
    <row r="41" spans="1:48" ht="14.25" customHeight="1" x14ac:dyDescent="0.25">
      <c r="A41" s="5" t="s">
        <v>0</v>
      </c>
      <c r="C41"/>
      <c r="D41" t="s">
        <v>193</v>
      </c>
      <c r="E41" t="s">
        <v>155</v>
      </c>
      <c r="F41" s="5" t="s">
        <v>45</v>
      </c>
      <c r="G41" s="42" t="s">
        <v>48</v>
      </c>
      <c r="H41" t="s">
        <v>156</v>
      </c>
      <c r="I41" s="7" t="s">
        <v>46</v>
      </c>
      <c r="J41" t="s">
        <v>157</v>
      </c>
      <c r="K41" s="39" t="s">
        <v>59</v>
      </c>
      <c r="L41" s="36" t="s">
        <v>158</v>
      </c>
      <c r="M41" s="40" t="s">
        <v>57</v>
      </c>
      <c r="N41" s="21" t="s">
        <v>82</v>
      </c>
      <c r="AE41" s="16"/>
      <c r="AF41" s="21" t="s">
        <v>59</v>
      </c>
      <c r="AG41" s="21" t="s">
        <v>59</v>
      </c>
      <c r="AH41" s="21" t="s">
        <v>59</v>
      </c>
      <c r="AI41" s="21" t="s">
        <v>59</v>
      </c>
      <c r="AJ41" s="21" t="s">
        <v>59</v>
      </c>
      <c r="AK41" s="21" t="s">
        <v>59</v>
      </c>
      <c r="AL41" s="21" t="s">
        <v>59</v>
      </c>
      <c r="AM41" s="21" t="s">
        <v>59</v>
      </c>
      <c r="AN41" s="21" t="s">
        <v>59</v>
      </c>
      <c r="AO41" s="21" t="s">
        <v>59</v>
      </c>
      <c r="AP41" s="21" t="s">
        <v>59</v>
      </c>
      <c r="AQ41" s="21" t="s">
        <v>59</v>
      </c>
      <c r="AR41" s="21" t="s">
        <v>59</v>
      </c>
      <c r="AS41" s="21" t="s">
        <v>59</v>
      </c>
      <c r="AT41" s="21" t="s">
        <v>59</v>
      </c>
      <c r="AU41" s="36" t="s">
        <v>177</v>
      </c>
    </row>
    <row r="42" spans="1:48" x14ac:dyDescent="0.25">
      <c r="A42" s="5" t="s">
        <v>4</v>
      </c>
      <c r="AE42" s="16"/>
      <c r="AF42" s="5">
        <v>1</v>
      </c>
      <c r="AG42" s="5">
        <v>2</v>
      </c>
      <c r="AH42" s="5">
        <v>3</v>
      </c>
      <c r="AI42" s="5">
        <v>4</v>
      </c>
      <c r="AJ42" s="5">
        <v>5</v>
      </c>
      <c r="AK42" s="5">
        <v>6</v>
      </c>
      <c r="AL42" s="5">
        <v>7</v>
      </c>
      <c r="AM42" s="5">
        <v>8</v>
      </c>
      <c r="AN42" s="5">
        <v>9</v>
      </c>
      <c r="AO42" s="5">
        <v>10</v>
      </c>
      <c r="AP42" s="5">
        <v>11</v>
      </c>
      <c r="AQ42" s="5">
        <v>12</v>
      </c>
      <c r="AR42" s="5">
        <v>13</v>
      </c>
      <c r="AS42" s="5">
        <v>14</v>
      </c>
      <c r="AT42" s="5">
        <v>15</v>
      </c>
    </row>
    <row r="43" spans="1:48" s="100" customFormat="1" x14ac:dyDescent="0.25">
      <c r="A43" s="101" t="s">
        <v>162</v>
      </c>
      <c r="B43" s="93"/>
      <c r="C43" s="94" t="str">
        <f>PROPER(AU43)</f>
        <v/>
      </c>
      <c r="D43" s="93"/>
      <c r="E43" s="94">
        <v>0</v>
      </c>
      <c r="F43" s="93"/>
      <c r="G43" s="12"/>
      <c r="H43" s="93"/>
      <c r="I43" s="95"/>
      <c r="J43" s="93"/>
      <c r="K43" s="96">
        <v>0</v>
      </c>
      <c r="L43" s="97"/>
      <c r="M43" s="98">
        <v>0</v>
      </c>
      <c r="N43" s="99">
        <v>0</v>
      </c>
      <c r="O43" s="96">
        <f>AF43</f>
        <v>0</v>
      </c>
      <c r="P43" s="96" t="str">
        <f>IF(AG43&gt;0,AG43,"")</f>
        <v/>
      </c>
      <c r="Q43" s="96" t="str">
        <f t="shared" ref="Q43:AC43" si="0">IF(AH43&gt;0,AH43,"")</f>
        <v/>
      </c>
      <c r="R43" s="96" t="str">
        <f t="shared" si="0"/>
        <v/>
      </c>
      <c r="S43" s="96" t="str">
        <f t="shared" si="0"/>
        <v/>
      </c>
      <c r="T43" s="96" t="str">
        <f t="shared" si="0"/>
        <v/>
      </c>
      <c r="U43" s="96" t="str">
        <f t="shared" si="0"/>
        <v/>
      </c>
      <c r="V43" s="96" t="str">
        <f t="shared" si="0"/>
        <v/>
      </c>
      <c r="W43" s="96" t="str">
        <f t="shared" si="0"/>
        <v/>
      </c>
      <c r="X43" s="96" t="str">
        <f t="shared" si="0"/>
        <v/>
      </c>
      <c r="Y43" s="96" t="str">
        <f t="shared" si="0"/>
        <v/>
      </c>
      <c r="Z43" s="96" t="str">
        <f t="shared" si="0"/>
        <v/>
      </c>
      <c r="AA43" s="96" t="str">
        <f t="shared" si="0"/>
        <v/>
      </c>
      <c r="AB43" s="96" t="str">
        <f t="shared" si="0"/>
        <v/>
      </c>
      <c r="AC43" s="96" t="str">
        <f t="shared" si="0"/>
        <v/>
      </c>
      <c r="AD43" s="93"/>
      <c r="AE43" s="16"/>
      <c r="AF43" s="93">
        <v>0</v>
      </c>
      <c r="AG43" s="93">
        <v>0</v>
      </c>
      <c r="AH43" s="93">
        <v>0</v>
      </c>
      <c r="AI43" s="93">
        <v>0</v>
      </c>
      <c r="AJ43" s="93">
        <v>0</v>
      </c>
      <c r="AK43" s="93">
        <v>0</v>
      </c>
      <c r="AL43" s="93">
        <v>0</v>
      </c>
      <c r="AM43" s="93">
        <v>0</v>
      </c>
      <c r="AN43" s="93">
        <v>0</v>
      </c>
      <c r="AO43" s="93">
        <v>0</v>
      </c>
      <c r="AP43" s="93">
        <v>0</v>
      </c>
      <c r="AQ43" s="93">
        <v>0</v>
      </c>
      <c r="AR43" s="93">
        <v>0</v>
      </c>
      <c r="AS43" s="93">
        <v>0</v>
      </c>
      <c r="AT43" s="93">
        <v>0</v>
      </c>
      <c r="AU43" s="93"/>
      <c r="AV43" s="107"/>
    </row>
    <row r="44" spans="1:48" s="71" customFormat="1" ht="12.75" customHeight="1" x14ac:dyDescent="0.25">
      <c r="A44" s="24"/>
      <c r="B44" s="65" t="s">
        <v>93</v>
      </c>
      <c r="C44" s="66"/>
      <c r="D44" s="65"/>
      <c r="E44" s="65"/>
      <c r="F44" s="65"/>
      <c r="G44" s="67"/>
      <c r="H44" s="65"/>
      <c r="I44" s="68"/>
      <c r="J44" s="65"/>
      <c r="K44" s="69">
        <f>IF(SUM(K42:K43)&gt;0,SUM(K42:K43),0)</f>
        <v>0</v>
      </c>
      <c r="L44" s="70"/>
      <c r="M44" s="72">
        <f>IF(SUM(M42:M43)&gt;0,SUM(M42:M43),0)</f>
        <v>0</v>
      </c>
      <c r="N44" s="82">
        <f>IF(SUM(N42:N43)&gt;0,SUM(N42:N43),0)</f>
        <v>0</v>
      </c>
      <c r="O44" s="69">
        <f>IF(SUM(O42:O43)&gt;0,SUM(O42:O43),0)</f>
        <v>0</v>
      </c>
      <c r="P44" s="69" t="str">
        <f>IF($C$19&gt;12,IF(SUM(P42:P43)&gt;0,SUM(P42:P43),0),"")</f>
        <v/>
      </c>
      <c r="Q44" s="69" t="str">
        <f>IF($C$19&gt;24,IF(SUM(Q42:Q43)&gt;0,SUM(Q42:Q43),0),"")</f>
        <v/>
      </c>
      <c r="R44" s="69" t="str">
        <f>IF($C$19&gt;36,IF(SUM(R42:R43)&gt;0,SUM(R42:R43),0),"")</f>
        <v/>
      </c>
      <c r="S44" s="69" t="str">
        <f>IF($C$19&gt;48,IF(SUM(S42:S43)&gt;0,SUM(S42:S43),0),"")</f>
        <v/>
      </c>
      <c r="T44" s="69" t="str">
        <f>IF($C$19&gt;60,IF(SUM(T42:T43)&gt;0,SUM(T42:T43),0),"")</f>
        <v/>
      </c>
      <c r="U44" s="69" t="str">
        <f>IF($C$19&gt;72,IF(SUM(U42:U43)&gt;0,SUM(U42:U43),0),"")</f>
        <v/>
      </c>
      <c r="V44" s="69" t="str">
        <f>IF($C$19&gt;84,IF(SUM(V42:V43)&gt;0,SUM(V42:V43),0),"")</f>
        <v/>
      </c>
      <c r="W44" s="69" t="str">
        <f>IF($C$19&gt;96,IF(SUM(W42:W43)&gt;0,SUM(W42:W43),0),"")</f>
        <v/>
      </c>
      <c r="X44" s="69" t="str">
        <f>IF($C$19&gt;108,IF(SUM(X42:X43)&gt;0,SUM(X42:X43),0),"")</f>
        <v/>
      </c>
      <c r="Y44" s="69" t="str">
        <f>IF($C$19&gt;120,IF(SUM(Y42:Y43)&gt;0,SUM(Y42:Y43),0),"")</f>
        <v/>
      </c>
      <c r="Z44" s="69" t="str">
        <f>IF($C$19&gt;132,IF(SUM(Z42:Z43)&gt;0,SUM(Z42:Z43),0),"")</f>
        <v/>
      </c>
      <c r="AA44" s="69" t="str">
        <f>IF($C$19&gt;144,IF(SUM(AA42:AA43)&gt;0,SUM(AA42:AA43),0),"")</f>
        <v/>
      </c>
      <c r="AB44" s="69" t="str">
        <f>IF($C$19&gt;156,IF(SUM(AB42:AB43)&gt;0,SUM(AB42:AB43),0),"")</f>
        <v/>
      </c>
      <c r="AC44" s="69" t="str">
        <f>IF($C$19&gt;168,IF(SUM(AC42:AC43)&gt;0,SUM(AC42:AC43),0),"")</f>
        <v/>
      </c>
      <c r="AD44" s="65"/>
      <c r="AE44" s="28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108"/>
    </row>
    <row r="45" spans="1:48" x14ac:dyDescent="0.25">
      <c r="AE45" s="16"/>
    </row>
    <row r="46" spans="1:48" s="4" customFormat="1" ht="12.75" customHeight="1" x14ac:dyDescent="0.25">
      <c r="A46" s="5"/>
      <c r="B46" s="1" t="s">
        <v>47</v>
      </c>
      <c r="C46" s="12"/>
      <c r="D46" s="5"/>
      <c r="E46" s="5"/>
      <c r="F46" s="5"/>
      <c r="G46" s="2"/>
      <c r="H46" s="5"/>
      <c r="I46" s="7"/>
      <c r="J46" s="5"/>
      <c r="K46" s="40"/>
      <c r="L46" s="37"/>
      <c r="M46" s="40"/>
      <c r="N46" s="14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5"/>
      <c r="AE46" s="1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106"/>
    </row>
    <row r="47" spans="1:48" s="4" customFormat="1" ht="12.75" customHeight="1" x14ac:dyDescent="0.25">
      <c r="A47" s="1" t="s">
        <v>179</v>
      </c>
      <c r="B47" s="1"/>
      <c r="C47" s="12"/>
      <c r="D47" s="5"/>
      <c r="E47" s="5"/>
      <c r="F47" s="5"/>
      <c r="G47" s="2"/>
      <c r="H47" s="5"/>
      <c r="I47" s="7"/>
      <c r="J47" s="5"/>
      <c r="K47" s="40"/>
      <c r="L47" s="37"/>
      <c r="M47" s="40"/>
      <c r="N47" s="14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5"/>
      <c r="AE47" s="1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106"/>
    </row>
    <row r="48" spans="1:48" x14ac:dyDescent="0.25">
      <c r="A48" s="22" t="s">
        <v>173</v>
      </c>
      <c r="AD48" s="20"/>
      <c r="AE48" s="16"/>
    </row>
    <row r="49" spans="1:48" x14ac:dyDescent="0.25">
      <c r="A49" s="22" t="s">
        <v>170</v>
      </c>
      <c r="AD49" s="20"/>
      <c r="AE49" s="16"/>
    </row>
    <row r="50" spans="1:48" x14ac:dyDescent="0.25">
      <c r="A50" s="22" t="s">
        <v>164</v>
      </c>
      <c r="AD50" s="20"/>
      <c r="AE50" s="16"/>
    </row>
    <row r="51" spans="1:48" x14ac:dyDescent="0.25">
      <c r="A51" s="22" t="s">
        <v>165</v>
      </c>
      <c r="AD51" s="20"/>
      <c r="AE51" s="16"/>
    </row>
    <row r="52" spans="1:48" x14ac:dyDescent="0.25">
      <c r="A52" s="22" t="s">
        <v>171</v>
      </c>
      <c r="AD52" s="20"/>
      <c r="AE52" s="16"/>
    </row>
    <row r="53" spans="1:48" x14ac:dyDescent="0.25">
      <c r="A53" s="22" t="s">
        <v>127</v>
      </c>
      <c r="AD53" s="20"/>
      <c r="AE53" s="16"/>
    </row>
    <row r="54" spans="1:48" x14ac:dyDescent="0.25">
      <c r="A54" s="22" t="s">
        <v>0</v>
      </c>
      <c r="C54" t="s">
        <v>152</v>
      </c>
      <c r="D54" s="22" t="s">
        <v>151</v>
      </c>
      <c r="H54"/>
      <c r="J54"/>
      <c r="K54" s="39" t="s">
        <v>59</v>
      </c>
      <c r="L54" s="36" t="s">
        <v>78</v>
      </c>
      <c r="M54" s="39" t="s">
        <v>57</v>
      </c>
      <c r="N54" s="21" t="s">
        <v>82</v>
      </c>
      <c r="AE54" s="16"/>
      <c r="AF54" s="21" t="s">
        <v>59</v>
      </c>
      <c r="AG54" s="21" t="s">
        <v>59</v>
      </c>
      <c r="AH54" s="21" t="s">
        <v>59</v>
      </c>
      <c r="AI54" s="21" t="s">
        <v>59</v>
      </c>
      <c r="AJ54" s="21" t="s">
        <v>59</v>
      </c>
      <c r="AK54" s="21" t="s">
        <v>59</v>
      </c>
      <c r="AL54" s="21" t="s">
        <v>59</v>
      </c>
      <c r="AM54" s="21" t="s">
        <v>59</v>
      </c>
      <c r="AN54" s="21" t="s">
        <v>59</v>
      </c>
      <c r="AO54" s="21" t="s">
        <v>59</v>
      </c>
      <c r="AP54" s="21" t="s">
        <v>59</v>
      </c>
      <c r="AQ54" s="21" t="s">
        <v>59</v>
      </c>
      <c r="AR54" s="21" t="s">
        <v>59</v>
      </c>
      <c r="AS54" s="21" t="s">
        <v>59</v>
      </c>
      <c r="AT54" s="21" t="s">
        <v>59</v>
      </c>
    </row>
    <row r="55" spans="1:48" x14ac:dyDescent="0.25">
      <c r="A55" s="22" t="s">
        <v>58</v>
      </c>
      <c r="AE55" s="16"/>
      <c r="AF55" s="5">
        <v>1</v>
      </c>
      <c r="AG55" s="5">
        <v>2</v>
      </c>
      <c r="AH55" s="5">
        <v>3</v>
      </c>
      <c r="AI55" s="5">
        <v>4</v>
      </c>
      <c r="AJ55" s="5">
        <v>5</v>
      </c>
      <c r="AK55" s="5">
        <v>6</v>
      </c>
      <c r="AL55" s="5">
        <v>7</v>
      </c>
      <c r="AM55" s="5">
        <v>8</v>
      </c>
      <c r="AN55" s="5">
        <v>9</v>
      </c>
      <c r="AO55" s="5">
        <v>10</v>
      </c>
      <c r="AP55" s="5">
        <v>11</v>
      </c>
      <c r="AQ55" s="5">
        <v>12</v>
      </c>
      <c r="AR55" s="5">
        <v>13</v>
      </c>
      <c r="AS55" s="5">
        <v>14</v>
      </c>
      <c r="AT55" s="5">
        <v>15</v>
      </c>
    </row>
    <row r="56" spans="1:48" s="100" customFormat="1" x14ac:dyDescent="0.25">
      <c r="A56" s="101" t="s">
        <v>172</v>
      </c>
      <c r="B56" s="9"/>
      <c r="C56" s="93"/>
      <c r="D56" s="94"/>
      <c r="E56" s="93"/>
      <c r="F56" s="93"/>
      <c r="G56" s="12"/>
      <c r="H56" s="93"/>
      <c r="I56" s="95"/>
      <c r="J56" s="93"/>
      <c r="K56" s="96">
        <v>0</v>
      </c>
      <c r="L56" s="97"/>
      <c r="M56" s="98">
        <v>0</v>
      </c>
      <c r="N56" s="99">
        <v>0</v>
      </c>
      <c r="O56" s="96">
        <f>AF56</f>
        <v>0</v>
      </c>
      <c r="P56" s="96" t="str">
        <f>IF(AG56&gt;0,AG56,"")</f>
        <v/>
      </c>
      <c r="Q56" s="96" t="str">
        <f t="shared" ref="Q56" si="1">IF(AH56&gt;0,AH56,"")</f>
        <v/>
      </c>
      <c r="R56" s="96" t="str">
        <f t="shared" ref="R56" si="2">IF(AI56&gt;0,AI56,"")</f>
        <v/>
      </c>
      <c r="S56" s="96" t="str">
        <f t="shared" ref="S56" si="3">IF(AJ56&gt;0,AJ56,"")</f>
        <v/>
      </c>
      <c r="T56" s="96" t="str">
        <f t="shared" ref="T56" si="4">IF(AK56&gt;0,AK56,"")</f>
        <v/>
      </c>
      <c r="U56" s="96" t="str">
        <f t="shared" ref="U56" si="5">IF(AL56&gt;0,AL56,"")</f>
        <v/>
      </c>
      <c r="V56" s="96" t="str">
        <f t="shared" ref="V56" si="6">IF(AM56&gt;0,AM56,"")</f>
        <v/>
      </c>
      <c r="W56" s="96" t="str">
        <f t="shared" ref="W56" si="7">IF(AN56&gt;0,AN56,"")</f>
        <v/>
      </c>
      <c r="X56" s="96" t="str">
        <f t="shared" ref="X56" si="8">IF(AO56&gt;0,AO56,"")</f>
        <v/>
      </c>
      <c r="Y56" s="96" t="str">
        <f t="shared" ref="Y56" si="9">IF(AP56&gt;0,AP56,"")</f>
        <v/>
      </c>
      <c r="Z56" s="96" t="str">
        <f t="shared" ref="Z56" si="10">IF(AQ56&gt;0,AQ56,"")</f>
        <v/>
      </c>
      <c r="AA56" s="96" t="str">
        <f t="shared" ref="AA56" si="11">IF(AR56&gt;0,AR56,"")</f>
        <v/>
      </c>
      <c r="AB56" s="96" t="str">
        <f t="shared" ref="AB56" si="12">IF(AS56&gt;0,AS56,"")</f>
        <v/>
      </c>
      <c r="AC56" s="96" t="str">
        <f t="shared" ref="AC56" si="13">IF(AT56&gt;0,AT56,"")</f>
        <v/>
      </c>
      <c r="AD56" s="102"/>
      <c r="AE56" s="16"/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/>
      <c r="AV56" s="107"/>
    </row>
    <row r="57" spans="1:48" s="71" customFormat="1" ht="12.75" customHeight="1" x14ac:dyDescent="0.25">
      <c r="A57" s="24"/>
      <c r="B57" s="65" t="s">
        <v>97</v>
      </c>
      <c r="C57" s="66"/>
      <c r="D57" s="65"/>
      <c r="E57" s="65"/>
      <c r="F57" s="65"/>
      <c r="G57" s="67"/>
      <c r="H57" s="65"/>
      <c r="I57" s="68"/>
      <c r="J57" s="65"/>
      <c r="K57" s="69">
        <f>IF(SUM(K55:K56)&gt;0,SUM(K55:K56),0)</f>
        <v>0</v>
      </c>
      <c r="L57" s="70"/>
      <c r="M57" s="72">
        <f>IF(SUM(M55:M56)&gt;0,SUM(M55:M56),0)</f>
        <v>0</v>
      </c>
      <c r="N57" s="82">
        <f>IF(SUM(N55:N56)&gt;0,SUM(N55:N56),0)</f>
        <v>0</v>
      </c>
      <c r="O57" s="69">
        <f>IF(SUM(O55:O56)&gt;0,SUM(O55:O56),0)</f>
        <v>0</v>
      </c>
      <c r="P57" s="69" t="str">
        <f>IF($C$19&gt;12,IF(SUM(P55:P56)&gt;0,SUM(P55:P56),0),"")</f>
        <v/>
      </c>
      <c r="Q57" s="69" t="str">
        <f>IF($C$19&gt;24,IF(SUM(Q55:Q56)&gt;0,SUM(Q55:Q56),0),"")</f>
        <v/>
      </c>
      <c r="R57" s="69" t="str">
        <f>IF($C$19&gt;36,IF(SUM(R55:R56)&gt;0,SUM(R55:R56),0),"")</f>
        <v/>
      </c>
      <c r="S57" s="69" t="str">
        <f>IF($C$19&gt;48,IF(SUM(S55:S56)&gt;0,SUM(S55:S56),0),"")</f>
        <v/>
      </c>
      <c r="T57" s="69" t="str">
        <f>IF($C$19&gt;60,IF(SUM(T55:T56)&gt;0,SUM(T55:T56),0),"")</f>
        <v/>
      </c>
      <c r="U57" s="69" t="str">
        <f>IF($C$19&gt;72,IF(SUM(U55:U56)&gt;0,SUM(U55:U56),0),"")</f>
        <v/>
      </c>
      <c r="V57" s="69" t="str">
        <f>IF($C$19&gt;84,IF(SUM(V55:V56)&gt;0,SUM(V55:V56),0),"")</f>
        <v/>
      </c>
      <c r="W57" s="69" t="str">
        <f>IF($C$19&gt;96,IF(SUM(W55:W56)&gt;0,SUM(W55:W56),0),"")</f>
        <v/>
      </c>
      <c r="X57" s="69" t="str">
        <f>IF($C$19&gt;108,IF(SUM(X55:X56)&gt;0,SUM(X55:X56),0),"")</f>
        <v/>
      </c>
      <c r="Y57" s="69" t="str">
        <f>IF($C$19&gt;120,IF(SUM(Y55:Y56)&gt;0,SUM(Y55:Y56),0),"")</f>
        <v/>
      </c>
      <c r="Z57" s="69" t="str">
        <f>IF($C$19&gt;132,IF(SUM(Z55:Z56)&gt;0,SUM(Z55:Z56),0),"")</f>
        <v/>
      </c>
      <c r="AA57" s="69" t="str">
        <f>IF($C$19&gt;144,IF(SUM(AA55:AA56)&gt;0,SUM(AA55:AA56),0),"")</f>
        <v/>
      </c>
      <c r="AB57" s="69" t="str">
        <f>IF($C$19&gt;156,IF(SUM(AB55:AB56)&gt;0,SUM(AB55:AB56),0),"")</f>
        <v/>
      </c>
      <c r="AC57" s="69" t="str">
        <f>IF($C$19&gt;168,IF(SUM(AC55:AC56)&gt;0,SUM(AC55:AC56),0),"")</f>
        <v/>
      </c>
      <c r="AD57" s="65"/>
      <c r="AE57" s="2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108"/>
    </row>
    <row r="58" spans="1:48" ht="12.75" customHeight="1" x14ac:dyDescent="0.25"/>
    <row r="59" spans="1:48" ht="12.75" customHeight="1" x14ac:dyDescent="0.25">
      <c r="A59" s="1" t="s">
        <v>180</v>
      </c>
    </row>
    <row r="60" spans="1:48" x14ac:dyDescent="0.25">
      <c r="A60" s="22" t="s">
        <v>169</v>
      </c>
      <c r="AD60" s="20"/>
      <c r="AE60" s="16"/>
    </row>
    <row r="61" spans="1:48" x14ac:dyDescent="0.25">
      <c r="A61" s="22" t="s">
        <v>166</v>
      </c>
      <c r="AD61" s="20"/>
      <c r="AE61" s="16"/>
    </row>
    <row r="62" spans="1:48" x14ac:dyDescent="0.25">
      <c r="A62" s="22" t="s">
        <v>168</v>
      </c>
      <c r="AD62" s="20"/>
      <c r="AE62" s="16"/>
    </row>
    <row r="63" spans="1:48" x14ac:dyDescent="0.25">
      <c r="A63" s="22" t="s">
        <v>167</v>
      </c>
      <c r="AD63" s="20"/>
      <c r="AE63" s="16"/>
    </row>
    <row r="64" spans="1:48" x14ac:dyDescent="0.25">
      <c r="A64" s="22" t="s">
        <v>127</v>
      </c>
      <c r="AD64" s="20"/>
      <c r="AE64" s="16"/>
    </row>
    <row r="65" spans="1:46" x14ac:dyDescent="0.25">
      <c r="A65" s="22" t="s">
        <v>0</v>
      </c>
      <c r="C65"/>
      <c r="D65"/>
      <c r="H65"/>
      <c r="J65"/>
      <c r="K65" s="39" t="s">
        <v>59</v>
      </c>
      <c r="L65" s="36" t="s">
        <v>78</v>
      </c>
      <c r="M65" s="39" t="s">
        <v>57</v>
      </c>
      <c r="N65" s="21" t="s">
        <v>82</v>
      </c>
      <c r="AE65" s="16"/>
      <c r="AF65" s="21" t="s">
        <v>59</v>
      </c>
      <c r="AG65" s="21" t="s">
        <v>59</v>
      </c>
      <c r="AH65" s="21" t="s">
        <v>59</v>
      </c>
      <c r="AI65" s="21" t="s">
        <v>59</v>
      </c>
      <c r="AJ65" s="21" t="s">
        <v>59</v>
      </c>
      <c r="AK65" s="21" t="s">
        <v>59</v>
      </c>
      <c r="AL65" s="21" t="s">
        <v>59</v>
      </c>
      <c r="AM65" s="21" t="s">
        <v>59</v>
      </c>
      <c r="AN65" s="21" t="s">
        <v>59</v>
      </c>
      <c r="AO65" s="21" t="s">
        <v>59</v>
      </c>
      <c r="AP65" s="21" t="s">
        <v>59</v>
      </c>
      <c r="AQ65" s="21" t="s">
        <v>59</v>
      </c>
      <c r="AR65" s="21" t="s">
        <v>59</v>
      </c>
      <c r="AS65" s="21" t="s">
        <v>59</v>
      </c>
      <c r="AT65" s="21" t="s">
        <v>59</v>
      </c>
    </row>
    <row r="66" spans="1:46" x14ac:dyDescent="0.25">
      <c r="A66" s="22" t="s">
        <v>58</v>
      </c>
      <c r="AE66" s="16"/>
      <c r="AF66" s="5">
        <v>1</v>
      </c>
      <c r="AG66" s="5">
        <v>2</v>
      </c>
      <c r="AH66" s="5">
        <v>3</v>
      </c>
      <c r="AI66" s="5">
        <v>4</v>
      </c>
      <c r="AJ66" s="5">
        <v>5</v>
      </c>
      <c r="AK66" s="5">
        <v>6</v>
      </c>
      <c r="AL66" s="5">
        <v>7</v>
      </c>
      <c r="AM66" s="5">
        <v>8</v>
      </c>
      <c r="AN66" s="5">
        <v>9</v>
      </c>
      <c r="AO66" s="5">
        <v>10</v>
      </c>
      <c r="AP66" s="5">
        <v>11</v>
      </c>
      <c r="AQ66" s="5">
        <v>12</v>
      </c>
      <c r="AR66" s="5">
        <v>13</v>
      </c>
      <c r="AS66" s="5">
        <v>14</v>
      </c>
      <c r="AT66" s="5">
        <v>15</v>
      </c>
    </row>
    <row r="67" spans="1:46" x14ac:dyDescent="0.25">
      <c r="A67" s="22" t="s">
        <v>86</v>
      </c>
      <c r="B67" s="1" t="s">
        <v>98</v>
      </c>
      <c r="K67" s="40">
        <v>0</v>
      </c>
      <c r="M67" s="74">
        <v>0</v>
      </c>
      <c r="N67" s="73">
        <v>0</v>
      </c>
      <c r="O67" s="40">
        <f>AF67</f>
        <v>0</v>
      </c>
      <c r="P67" s="40" t="str">
        <f>IF(AG67&gt;0,AG67,"")</f>
        <v/>
      </c>
      <c r="Q67" s="40" t="str">
        <f t="shared" ref="Q67" si="14">IF(AH67&gt;0,AH67,"")</f>
        <v/>
      </c>
      <c r="R67" s="40" t="str">
        <f t="shared" ref="R67" si="15">IF(AI67&gt;0,AI67,"")</f>
        <v/>
      </c>
      <c r="S67" s="40" t="str">
        <f t="shared" ref="S67" si="16">IF(AJ67&gt;0,AJ67,"")</f>
        <v/>
      </c>
      <c r="T67" s="40" t="str">
        <f t="shared" ref="T67" si="17">IF(AK67&gt;0,AK67,"")</f>
        <v/>
      </c>
      <c r="U67" s="40" t="str">
        <f t="shared" ref="U67" si="18">IF(AL67&gt;0,AL67,"")</f>
        <v/>
      </c>
      <c r="V67" s="40" t="str">
        <f t="shared" ref="V67" si="19">IF(AM67&gt;0,AM67,"")</f>
        <v/>
      </c>
      <c r="W67" s="40" t="str">
        <f t="shared" ref="W67" si="20">IF(AN67&gt;0,AN67,"")</f>
        <v/>
      </c>
      <c r="X67" s="40" t="str">
        <f t="shared" ref="X67" si="21">IF(AO67&gt;0,AO67,"")</f>
        <v/>
      </c>
      <c r="Y67" s="40" t="str">
        <f t="shared" ref="Y67" si="22">IF(AP67&gt;0,AP67,"")</f>
        <v/>
      </c>
      <c r="Z67" s="40" t="str">
        <f t="shared" ref="Z67" si="23">IF(AQ67&gt;0,AQ67,"")</f>
        <v/>
      </c>
      <c r="AA67" s="40" t="str">
        <f t="shared" ref="AA67" si="24">IF(AR67&gt;0,AR67,"")</f>
        <v/>
      </c>
      <c r="AB67" s="40" t="str">
        <f t="shared" ref="AB67" si="25">IF(AS67&gt;0,AS67,"")</f>
        <v/>
      </c>
      <c r="AC67" s="40" t="str">
        <f t="shared" ref="AC67" si="26">IF(AT67&gt;0,AT67,"")</f>
        <v/>
      </c>
      <c r="AD67" s="20"/>
      <c r="AE67" s="16"/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</row>
    <row r="68" spans="1:46" x14ac:dyDescent="0.25">
      <c r="A68" s="22"/>
      <c r="B68" s="1"/>
      <c r="AD68" s="20"/>
      <c r="AE68" s="16"/>
    </row>
    <row r="69" spans="1:46" x14ac:dyDescent="0.25">
      <c r="A69" s="65" t="s">
        <v>181</v>
      </c>
      <c r="B69" s="1"/>
      <c r="AD69" s="20"/>
      <c r="AE69" s="16"/>
    </row>
    <row r="70" spans="1:46" x14ac:dyDescent="0.25">
      <c r="A70" s="22" t="s">
        <v>132</v>
      </c>
      <c r="AD70" s="20"/>
      <c r="AE70" s="16"/>
    </row>
    <row r="71" spans="1:46" x14ac:dyDescent="0.25">
      <c r="A71" s="22" t="s">
        <v>0</v>
      </c>
      <c r="C71"/>
      <c r="D71"/>
      <c r="H71"/>
      <c r="J71"/>
      <c r="K71" s="39" t="s">
        <v>59</v>
      </c>
      <c r="L71" s="36" t="s">
        <v>78</v>
      </c>
      <c r="M71" s="39" t="s">
        <v>57</v>
      </c>
      <c r="N71" s="21" t="s">
        <v>82</v>
      </c>
      <c r="AE71" s="16"/>
      <c r="AF71" s="21" t="s">
        <v>59</v>
      </c>
      <c r="AG71" s="21" t="s">
        <v>59</v>
      </c>
      <c r="AH71" s="21" t="s">
        <v>59</v>
      </c>
      <c r="AI71" s="21" t="s">
        <v>59</v>
      </c>
      <c r="AJ71" s="21" t="s">
        <v>59</v>
      </c>
      <c r="AK71" s="21" t="s">
        <v>59</v>
      </c>
      <c r="AL71" s="21" t="s">
        <v>59</v>
      </c>
      <c r="AM71" s="21" t="s">
        <v>59</v>
      </c>
      <c r="AN71" s="21" t="s">
        <v>59</v>
      </c>
      <c r="AO71" s="21" t="s">
        <v>59</v>
      </c>
      <c r="AP71" s="21" t="s">
        <v>59</v>
      </c>
      <c r="AQ71" s="21" t="s">
        <v>59</v>
      </c>
      <c r="AR71" s="21" t="s">
        <v>59</v>
      </c>
      <c r="AS71" s="21" t="s">
        <v>59</v>
      </c>
      <c r="AT71" s="21" t="s">
        <v>59</v>
      </c>
    </row>
    <row r="72" spans="1:46" x14ac:dyDescent="0.25">
      <c r="A72" s="22" t="s">
        <v>58</v>
      </c>
      <c r="AE72" s="16"/>
      <c r="AF72" s="5">
        <v>1</v>
      </c>
      <c r="AG72" s="5">
        <v>2</v>
      </c>
      <c r="AH72" s="5">
        <v>3</v>
      </c>
      <c r="AI72" s="5">
        <v>4</v>
      </c>
      <c r="AJ72" s="5">
        <v>5</v>
      </c>
      <c r="AK72" s="5">
        <v>6</v>
      </c>
      <c r="AL72" s="5">
        <v>7</v>
      </c>
      <c r="AM72" s="5">
        <v>8</v>
      </c>
      <c r="AN72" s="5">
        <v>9</v>
      </c>
      <c r="AO72" s="5">
        <v>10</v>
      </c>
      <c r="AP72" s="5">
        <v>11</v>
      </c>
      <c r="AQ72" s="5">
        <v>12</v>
      </c>
      <c r="AR72" s="5">
        <v>13</v>
      </c>
      <c r="AS72" s="5">
        <v>14</v>
      </c>
      <c r="AT72" s="5">
        <v>15</v>
      </c>
    </row>
    <row r="73" spans="1:46" x14ac:dyDescent="0.25">
      <c r="A73" s="22" t="s">
        <v>86</v>
      </c>
      <c r="B73" s="1" t="s">
        <v>99</v>
      </c>
      <c r="K73" s="40">
        <v>0</v>
      </c>
      <c r="M73" s="74">
        <v>0</v>
      </c>
      <c r="N73" s="73">
        <v>0</v>
      </c>
      <c r="O73" s="40">
        <f>AF73</f>
        <v>0</v>
      </c>
      <c r="P73" s="40" t="str">
        <f>IF(AG73&gt;0,AG73,"")</f>
        <v/>
      </c>
      <c r="Q73" s="40" t="str">
        <f t="shared" ref="Q73" si="27">IF(AH73&gt;0,AH73,"")</f>
        <v/>
      </c>
      <c r="R73" s="40" t="str">
        <f t="shared" ref="R73" si="28">IF(AI73&gt;0,AI73,"")</f>
        <v/>
      </c>
      <c r="S73" s="40" t="str">
        <f t="shared" ref="S73" si="29">IF(AJ73&gt;0,AJ73,"")</f>
        <v/>
      </c>
      <c r="T73" s="40" t="str">
        <f t="shared" ref="T73" si="30">IF(AK73&gt;0,AK73,"")</f>
        <v/>
      </c>
      <c r="U73" s="40" t="str">
        <f t="shared" ref="U73" si="31">IF(AL73&gt;0,AL73,"")</f>
        <v/>
      </c>
      <c r="V73" s="40" t="str">
        <f t="shared" ref="V73" si="32">IF(AM73&gt;0,AM73,"")</f>
        <v/>
      </c>
      <c r="W73" s="40" t="str">
        <f t="shared" ref="W73" si="33">IF(AN73&gt;0,AN73,"")</f>
        <v/>
      </c>
      <c r="X73" s="40" t="str">
        <f t="shared" ref="X73" si="34">IF(AO73&gt;0,AO73,"")</f>
        <v/>
      </c>
      <c r="Y73" s="40" t="str">
        <f t="shared" ref="Y73" si="35">IF(AP73&gt;0,AP73,"")</f>
        <v/>
      </c>
      <c r="Z73" s="40" t="str">
        <f t="shared" ref="Z73" si="36">IF(AQ73&gt;0,AQ73,"")</f>
        <v/>
      </c>
      <c r="AA73" s="40" t="str">
        <f t="shared" ref="AA73" si="37">IF(AR73&gt;0,AR73,"")</f>
        <v/>
      </c>
      <c r="AB73" s="40" t="str">
        <f t="shared" ref="AB73" si="38">IF(AS73&gt;0,AS73,"")</f>
        <v/>
      </c>
      <c r="AC73" s="40" t="str">
        <f t="shared" ref="AC73" si="39">IF(AT73&gt;0,AT73,"")</f>
        <v/>
      </c>
      <c r="AD73" s="20"/>
      <c r="AE73" s="16"/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</row>
    <row r="74" spans="1:46" x14ac:dyDescent="0.25">
      <c r="A74" s="22"/>
      <c r="B74" s="1"/>
      <c r="AD74" s="20"/>
      <c r="AE74" s="16"/>
    </row>
    <row r="75" spans="1:46" x14ac:dyDescent="0.25">
      <c r="A75" s="22" t="s">
        <v>182</v>
      </c>
      <c r="B75" s="1"/>
      <c r="AD75" s="20"/>
      <c r="AE75" s="16"/>
    </row>
    <row r="76" spans="1:46" x14ac:dyDescent="0.25">
      <c r="A76" s="22" t="s">
        <v>133</v>
      </c>
      <c r="AD76" s="20"/>
      <c r="AE76" s="16"/>
    </row>
    <row r="77" spans="1:46" x14ac:dyDescent="0.25">
      <c r="A77" s="22" t="s">
        <v>0</v>
      </c>
      <c r="C77"/>
      <c r="D77"/>
      <c r="H77"/>
      <c r="J77"/>
      <c r="K77" s="39" t="s">
        <v>59</v>
      </c>
      <c r="L77" s="36" t="s">
        <v>78</v>
      </c>
      <c r="M77" s="39" t="s">
        <v>57</v>
      </c>
      <c r="N77" s="21" t="s">
        <v>82</v>
      </c>
      <c r="AE77" s="16"/>
      <c r="AF77" s="21" t="s">
        <v>59</v>
      </c>
      <c r="AG77" s="21" t="s">
        <v>59</v>
      </c>
      <c r="AH77" s="21" t="s">
        <v>59</v>
      </c>
      <c r="AI77" s="21" t="s">
        <v>59</v>
      </c>
      <c r="AJ77" s="21" t="s">
        <v>59</v>
      </c>
      <c r="AK77" s="21" t="s">
        <v>59</v>
      </c>
      <c r="AL77" s="21" t="s">
        <v>59</v>
      </c>
      <c r="AM77" s="21" t="s">
        <v>59</v>
      </c>
      <c r="AN77" s="21" t="s">
        <v>59</v>
      </c>
      <c r="AO77" s="21" t="s">
        <v>59</v>
      </c>
      <c r="AP77" s="21" t="s">
        <v>59</v>
      </c>
      <c r="AQ77" s="21" t="s">
        <v>59</v>
      </c>
      <c r="AR77" s="21" t="s">
        <v>59</v>
      </c>
      <c r="AS77" s="21" t="s">
        <v>59</v>
      </c>
      <c r="AT77" s="21" t="s">
        <v>59</v>
      </c>
    </row>
    <row r="78" spans="1:46" x14ac:dyDescent="0.25">
      <c r="A78" s="22" t="s">
        <v>58</v>
      </c>
      <c r="AE78" s="16"/>
      <c r="AF78" s="5">
        <v>1</v>
      </c>
      <c r="AG78" s="5">
        <v>2</v>
      </c>
      <c r="AH78" s="5">
        <v>3</v>
      </c>
      <c r="AI78" s="5">
        <v>4</v>
      </c>
      <c r="AJ78" s="5">
        <v>5</v>
      </c>
      <c r="AK78" s="5">
        <v>6</v>
      </c>
      <c r="AL78" s="5">
        <v>7</v>
      </c>
      <c r="AM78" s="5">
        <v>8</v>
      </c>
      <c r="AN78" s="5">
        <v>9</v>
      </c>
      <c r="AO78" s="5">
        <v>10</v>
      </c>
      <c r="AP78" s="5">
        <v>11</v>
      </c>
      <c r="AQ78" s="5">
        <v>12</v>
      </c>
      <c r="AR78" s="5">
        <v>13</v>
      </c>
      <c r="AS78" s="5">
        <v>14</v>
      </c>
      <c r="AT78" s="5">
        <v>15</v>
      </c>
    </row>
    <row r="79" spans="1:46" x14ac:dyDescent="0.25">
      <c r="A79" s="22" t="s">
        <v>86</v>
      </c>
      <c r="B79" s="1" t="s">
        <v>62</v>
      </c>
      <c r="K79" s="40">
        <v>0</v>
      </c>
      <c r="M79" s="74">
        <v>0</v>
      </c>
      <c r="N79" s="73">
        <v>0</v>
      </c>
      <c r="O79" s="40">
        <f>AF79</f>
        <v>0</v>
      </c>
      <c r="P79" s="40" t="str">
        <f>IF(AG79&gt;0,AG79,"")</f>
        <v/>
      </c>
      <c r="Q79" s="40" t="str">
        <f t="shared" ref="Q79" si="40">IF(AH79&gt;0,AH79,"")</f>
        <v/>
      </c>
      <c r="R79" s="40" t="str">
        <f t="shared" ref="R79" si="41">IF(AI79&gt;0,AI79,"")</f>
        <v/>
      </c>
      <c r="S79" s="40" t="str">
        <f t="shared" ref="S79" si="42">IF(AJ79&gt;0,AJ79,"")</f>
        <v/>
      </c>
      <c r="T79" s="40" t="str">
        <f t="shared" ref="T79" si="43">IF(AK79&gt;0,AK79,"")</f>
        <v/>
      </c>
      <c r="U79" s="40" t="str">
        <f t="shared" ref="U79" si="44">IF(AL79&gt;0,AL79,"")</f>
        <v/>
      </c>
      <c r="V79" s="40" t="str">
        <f t="shared" ref="V79" si="45">IF(AM79&gt;0,AM79,"")</f>
        <v/>
      </c>
      <c r="W79" s="40" t="str">
        <f t="shared" ref="W79" si="46">IF(AN79&gt;0,AN79,"")</f>
        <v/>
      </c>
      <c r="X79" s="40" t="str">
        <f t="shared" ref="X79" si="47">IF(AO79&gt;0,AO79,"")</f>
        <v/>
      </c>
      <c r="Y79" s="40" t="str">
        <f t="shared" ref="Y79" si="48">IF(AP79&gt;0,AP79,"")</f>
        <v/>
      </c>
      <c r="Z79" s="40" t="str">
        <f t="shared" ref="Z79" si="49">IF(AQ79&gt;0,AQ79,"")</f>
        <v/>
      </c>
      <c r="AA79" s="40" t="str">
        <f t="shared" ref="AA79" si="50">IF(AR79&gt;0,AR79,"")</f>
        <v/>
      </c>
      <c r="AB79" s="40" t="str">
        <f t="shared" ref="AB79" si="51">IF(AS79&gt;0,AS79,"")</f>
        <v/>
      </c>
      <c r="AC79" s="40" t="str">
        <f t="shared" ref="AC79" si="52">IF(AT79&gt;0,AT79,"")</f>
        <v/>
      </c>
      <c r="AD79" s="20"/>
      <c r="AE79" s="16"/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</row>
    <row r="80" spans="1:46" x14ac:dyDescent="0.25">
      <c r="A80" s="22"/>
      <c r="B80" s="1"/>
      <c r="M80" s="74"/>
      <c r="N80" s="73"/>
      <c r="AD80" s="20"/>
      <c r="AE80" s="16"/>
    </row>
    <row r="81" spans="1:48" s="29" customFormat="1" ht="12" customHeight="1" x14ac:dyDescent="0.25">
      <c r="A81" s="45"/>
      <c r="B81" s="4"/>
      <c r="C81" s="12"/>
      <c r="D81" s="12"/>
      <c r="E81" s="1"/>
      <c r="F81" s="1"/>
      <c r="G81" s="26"/>
      <c r="H81" s="1"/>
      <c r="I81" s="27"/>
      <c r="J81" s="1"/>
      <c r="K81" s="41"/>
      <c r="L81" s="38"/>
      <c r="M81" s="41"/>
      <c r="N81" s="19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1"/>
      <c r="AE81" s="28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08"/>
    </row>
    <row r="82" spans="1:48" s="29" customFormat="1" ht="12" customHeight="1" x14ac:dyDescent="0.25">
      <c r="A82" s="24" t="s">
        <v>183</v>
      </c>
      <c r="B82" s="4"/>
      <c r="C82" s="12"/>
      <c r="D82" s="12"/>
      <c r="E82" s="1"/>
      <c r="F82" s="1"/>
      <c r="G82" s="26"/>
      <c r="H82" s="1"/>
      <c r="I82" s="27"/>
      <c r="J82" s="1"/>
      <c r="K82" s="41"/>
      <c r="L82" s="38"/>
      <c r="M82" s="41"/>
      <c r="N82" s="19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1"/>
      <c r="AE82" s="28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08"/>
    </row>
    <row r="83" spans="1:48" s="4" customFormat="1" ht="12.75" customHeight="1" x14ac:dyDescent="0.25">
      <c r="A83" s="22" t="s">
        <v>134</v>
      </c>
      <c r="B83" s="1"/>
      <c r="C83" s="12"/>
      <c r="D83" s="5"/>
      <c r="E83" s="5"/>
      <c r="F83" s="5"/>
      <c r="G83" s="2"/>
      <c r="H83" s="5"/>
      <c r="I83" s="7"/>
      <c r="J83" s="5"/>
      <c r="K83" s="40"/>
      <c r="L83" s="37"/>
      <c r="M83" s="84"/>
      <c r="N83" s="73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14"/>
      <c r="AE83" s="16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5"/>
      <c r="AV83" s="106"/>
    </row>
    <row r="84" spans="1:48" x14ac:dyDescent="0.25">
      <c r="A84" s="22" t="s">
        <v>0</v>
      </c>
      <c r="C84"/>
      <c r="D84"/>
      <c r="H84"/>
      <c r="J84"/>
      <c r="K84" s="39"/>
      <c r="L84" s="36"/>
      <c r="M84" s="39" t="s">
        <v>57</v>
      </c>
      <c r="N84" s="21" t="s">
        <v>82</v>
      </c>
      <c r="AE84" s="16"/>
      <c r="AF84" s="21" t="s">
        <v>57</v>
      </c>
      <c r="AG84" s="21" t="s">
        <v>57</v>
      </c>
      <c r="AH84" s="21" t="s">
        <v>57</v>
      </c>
      <c r="AI84" s="21" t="s">
        <v>57</v>
      </c>
      <c r="AJ84" s="21" t="s">
        <v>57</v>
      </c>
      <c r="AK84" s="21" t="s">
        <v>57</v>
      </c>
      <c r="AL84" s="21" t="s">
        <v>57</v>
      </c>
      <c r="AM84" s="21" t="s">
        <v>57</v>
      </c>
      <c r="AN84" s="21" t="s">
        <v>57</v>
      </c>
      <c r="AO84" s="21" t="s">
        <v>57</v>
      </c>
      <c r="AP84" s="21" t="s">
        <v>57</v>
      </c>
      <c r="AQ84" s="21" t="s">
        <v>57</v>
      </c>
      <c r="AR84" s="21" t="s">
        <v>57</v>
      </c>
      <c r="AS84" s="21" t="s">
        <v>57</v>
      </c>
      <c r="AT84" s="21" t="s">
        <v>57</v>
      </c>
    </row>
    <row r="85" spans="1:48" x14ac:dyDescent="0.25">
      <c r="A85" s="22" t="s">
        <v>58</v>
      </c>
      <c r="AE85" s="16"/>
      <c r="AF85" s="5">
        <v>1</v>
      </c>
      <c r="AG85" s="5">
        <v>2</v>
      </c>
      <c r="AH85" s="5">
        <v>3</v>
      </c>
      <c r="AI85" s="5">
        <v>4</v>
      </c>
      <c r="AJ85" s="5">
        <v>5</v>
      </c>
      <c r="AK85" s="5">
        <v>6</v>
      </c>
      <c r="AL85" s="5">
        <v>7</v>
      </c>
      <c r="AM85" s="5">
        <v>8</v>
      </c>
      <c r="AN85" s="5">
        <v>9</v>
      </c>
      <c r="AO85" s="5">
        <v>10</v>
      </c>
      <c r="AP85" s="5">
        <v>11</v>
      </c>
      <c r="AQ85" s="5">
        <v>12</v>
      </c>
      <c r="AR85" s="5">
        <v>13</v>
      </c>
      <c r="AS85" s="5">
        <v>14</v>
      </c>
      <c r="AT85" s="5">
        <v>15</v>
      </c>
    </row>
    <row r="86" spans="1:48" x14ac:dyDescent="0.25">
      <c r="A86" s="22" t="s">
        <v>86</v>
      </c>
      <c r="B86" s="1" t="s">
        <v>105</v>
      </c>
      <c r="M86" s="74">
        <v>0</v>
      </c>
      <c r="N86" s="73">
        <v>0</v>
      </c>
      <c r="O86" s="40">
        <f>AF86</f>
        <v>0</v>
      </c>
      <c r="P86" s="40" t="str">
        <f>IF(AG86&gt;0,AG86,"")</f>
        <v/>
      </c>
      <c r="Q86" s="40" t="str">
        <f>IF(AH86&gt;0,AH86,"")</f>
        <v/>
      </c>
      <c r="R86" s="40" t="str">
        <f t="shared" ref="R86" si="53">IF(AI86&gt;0,AI86,"")</f>
        <v/>
      </c>
      <c r="S86" s="40" t="str">
        <f t="shared" ref="S86" si="54">IF(AJ86&gt;0,AJ86,"")</f>
        <v/>
      </c>
      <c r="T86" s="40" t="str">
        <f t="shared" ref="T86" si="55">IF(AK86&gt;0,AK86,"")</f>
        <v/>
      </c>
      <c r="U86" s="40" t="str">
        <f t="shared" ref="U86" si="56">IF(AL86&gt;0,AL86,"")</f>
        <v/>
      </c>
      <c r="V86" s="40" t="str">
        <f t="shared" ref="V86" si="57">IF(AM86&gt;0,AM86,"")</f>
        <v/>
      </c>
      <c r="W86" s="40" t="str">
        <f t="shared" ref="W86" si="58">IF(AN86&gt;0,AN86,"")</f>
        <v/>
      </c>
      <c r="X86" s="40" t="str">
        <f t="shared" ref="X86" si="59">IF(AO86&gt;0,AO86,"")</f>
        <v/>
      </c>
      <c r="Y86" s="40" t="str">
        <f t="shared" ref="Y86" si="60">IF(AP86&gt;0,AP86,"")</f>
        <v/>
      </c>
      <c r="Z86" s="40" t="str">
        <f t="shared" ref="Z86" si="61">IF(AQ86&gt;0,AQ86,"")</f>
        <v/>
      </c>
      <c r="AA86" s="40" t="str">
        <f t="shared" ref="AA86" si="62">IF(AR86&gt;0,AR86,"")</f>
        <v/>
      </c>
      <c r="AB86" s="40" t="str">
        <f t="shared" ref="AB86" si="63">IF(AS86&gt;0,AS86,"")</f>
        <v/>
      </c>
      <c r="AC86" s="40" t="str">
        <f t="shared" ref="AC86" si="64">IF(AT86&gt;0,AT86,"")</f>
        <v/>
      </c>
      <c r="AD86" s="20"/>
      <c r="AE86" s="16"/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</row>
    <row r="87" spans="1:48" s="4" customFormat="1" ht="12.75" customHeight="1" x14ac:dyDescent="0.25">
      <c r="A87" s="45"/>
      <c r="B87" s="1"/>
      <c r="C87" s="12"/>
      <c r="D87" s="5"/>
      <c r="E87" s="5"/>
      <c r="F87" s="5"/>
      <c r="G87" s="2"/>
      <c r="H87" s="5"/>
      <c r="I87" s="7"/>
      <c r="J87" s="5"/>
      <c r="K87" s="40"/>
      <c r="L87" s="37"/>
      <c r="M87" s="84"/>
      <c r="N87" s="73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14"/>
      <c r="AE87" s="16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5"/>
      <c r="AV87" s="106"/>
    </row>
    <row r="88" spans="1:48" s="4" customFormat="1" ht="12.75" customHeight="1" x14ac:dyDescent="0.25">
      <c r="A88" s="45"/>
      <c r="B88" s="1"/>
      <c r="C88" s="12"/>
      <c r="D88" s="5"/>
      <c r="E88" s="5"/>
      <c r="F88" s="5"/>
      <c r="G88" s="2"/>
      <c r="H88" s="5"/>
      <c r="I88" s="7"/>
      <c r="J88" s="5"/>
      <c r="K88" s="40"/>
      <c r="L88" s="37"/>
      <c r="M88" s="84"/>
      <c r="N88" s="73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14"/>
      <c r="AE88" s="16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5"/>
      <c r="AV88" s="106"/>
    </row>
    <row r="89" spans="1:48" s="29" customFormat="1" ht="12.75" customHeight="1" x14ac:dyDescent="0.25">
      <c r="A89" s="24"/>
      <c r="B89" s="1"/>
      <c r="C89" s="25"/>
      <c r="D89" s="1"/>
      <c r="E89" s="1"/>
      <c r="F89" s="1"/>
      <c r="G89" s="26"/>
      <c r="H89" s="1"/>
      <c r="I89" s="27"/>
      <c r="J89" s="1"/>
      <c r="K89" s="41"/>
      <c r="L89" s="38"/>
      <c r="M89" s="41"/>
      <c r="N89" s="19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19"/>
      <c r="AE89" s="16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"/>
      <c r="AV89" s="108"/>
    </row>
    <row r="90" spans="1:48" s="64" customFormat="1" ht="17.25" customHeight="1" thickBot="1" x14ac:dyDescent="0.3">
      <c r="A90" s="55"/>
      <c r="B90" s="56" t="s">
        <v>101</v>
      </c>
      <c r="C90" s="57"/>
      <c r="D90" s="56"/>
      <c r="E90" s="56"/>
      <c r="F90" s="56"/>
      <c r="G90" s="58"/>
      <c r="H90" s="56"/>
      <c r="I90" s="59"/>
      <c r="J90" s="56"/>
      <c r="K90" s="60" t="str">
        <f>IF($C$19&gt;0.01,SUBTOTAL(109,K44,K57,K67,K73,K79),"")</f>
        <v/>
      </c>
      <c r="L90" s="61"/>
      <c r="M90" s="75" t="str">
        <f>IF($C$19&gt;0.01,SUBTOTAL(109,M44,M57,M67,M73,M79,M86),"")</f>
        <v/>
      </c>
      <c r="N90" s="62" t="str">
        <f>IF($C$19&gt;0.01,SUBTOTAL(109,N44,N57,N67,N73,N79,N86),"")</f>
        <v/>
      </c>
      <c r="O90" s="60" t="str">
        <f>IF($C$19&gt;0.01,SUBTOTAL(109,O44,O57,O67,O73,O79,O86),"")</f>
        <v/>
      </c>
      <c r="P90" s="60" t="str">
        <f>IF($C$19&gt;12,SUBTOTAL(109,P44,P57,P67,P73,P79,P86),"")</f>
        <v/>
      </c>
      <c r="Q90" s="60" t="str">
        <f>IF($C$19&gt;24,SUBTOTAL(109,Q44,Q57,Q67,Q73,Q79,Q86),"")</f>
        <v/>
      </c>
      <c r="R90" s="60" t="str">
        <f>IF($C$19&gt;36,SUBTOTAL(109,R44,R57,R67,R73,R79,R86),"")</f>
        <v/>
      </c>
      <c r="S90" s="60" t="str">
        <f>IF($C$19&gt;48,SUBTOTAL(109,S44,S57,S67,S73,S79,S86),"")</f>
        <v/>
      </c>
      <c r="T90" s="60" t="str">
        <f>IF($C$19&gt;60,SUBTOTAL(109,T44,T57,T67,T73,T79,T86),"")</f>
        <v/>
      </c>
      <c r="U90" s="60" t="str">
        <f>IF($C$19&gt;72,SUBTOTAL(109,U44,U57,U67,U73,U79,U86),"")</f>
        <v/>
      </c>
      <c r="V90" s="60" t="str">
        <f>IF($C$19&gt;84,SUBTOTAL(109,V44,V57,V67,V73,V79,V86),"")</f>
        <v/>
      </c>
      <c r="W90" s="60" t="str">
        <f>IF($C$19&gt;96,SUBTOTAL(109,W44,W57,W67,W73,W79,W86),"")</f>
        <v/>
      </c>
      <c r="X90" s="60" t="str">
        <f>IF($C$19&gt;108,SUBTOTAL(109,X44,X57,X67,X73,X79,X86),"")</f>
        <v/>
      </c>
      <c r="Y90" s="60" t="str">
        <f>IF($C$19&gt;120,SUBTOTAL(109,Y44,Y57,Y67,Y73,Y79,Y86),"")</f>
        <v/>
      </c>
      <c r="Z90" s="60" t="str">
        <f>IF($C$19&gt;132,SUBTOTAL(109,Z44,Z57,Z67,Z73,Z79,Z86),"")</f>
        <v/>
      </c>
      <c r="AA90" s="60" t="str">
        <f>IF($C$19&gt;144,SUBTOTAL(109,AA44,AA57,AA67,AA73,AA79,AA86),"")</f>
        <v/>
      </c>
      <c r="AB90" s="60" t="str">
        <f>IF($C$19&gt;156,SUBTOTAL(109,AB44,AB57,AB67,AB73,AB79,AB86),"")</f>
        <v/>
      </c>
      <c r="AC90" s="60" t="str">
        <f>IF($C$19&gt;168,SUBTOTAL(109,AC44,AC57,AC67,AC73,AC79,AC86),"")</f>
        <v/>
      </c>
      <c r="AD90" s="62"/>
      <c r="AE90" s="63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56"/>
      <c r="AV90" s="108"/>
    </row>
    <row r="91" spans="1:48" s="29" customFormat="1" ht="12.75" customHeight="1" thickTop="1" x14ac:dyDescent="0.3">
      <c r="A91" s="85"/>
      <c r="B91" s="1"/>
      <c r="C91" s="25"/>
      <c r="D91" s="1"/>
      <c r="E91" s="1"/>
      <c r="F91" s="1"/>
      <c r="G91" s="26"/>
      <c r="H91" s="1"/>
      <c r="I91" s="27"/>
      <c r="J91" s="1"/>
      <c r="K91" s="41"/>
      <c r="L91" s="38"/>
      <c r="M91" s="41"/>
      <c r="N91" s="19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19"/>
      <c r="AE91" s="16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"/>
      <c r="AV91" s="108"/>
    </row>
    <row r="92" spans="1:48" s="29" customFormat="1" ht="12.75" customHeight="1" x14ac:dyDescent="0.25">
      <c r="A92" s="24"/>
      <c r="B92" s="1" t="s">
        <v>63</v>
      </c>
      <c r="C92" s="25"/>
      <c r="D92" s="1"/>
      <c r="E92" s="1"/>
      <c r="F92" s="1"/>
      <c r="G92" s="26"/>
      <c r="H92" s="1"/>
      <c r="I92" s="27"/>
      <c r="J92" s="1"/>
      <c r="K92" s="41"/>
      <c r="L92" s="38"/>
      <c r="M92" s="41"/>
      <c r="N92" s="19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19"/>
      <c r="AE92" s="16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"/>
      <c r="AV92" s="108"/>
    </row>
    <row r="93" spans="1:48" s="29" customFormat="1" ht="12.75" customHeight="1" x14ac:dyDescent="0.25">
      <c r="A93" s="24" t="s">
        <v>184</v>
      </c>
      <c r="B93" s="1"/>
      <c r="C93" s="25"/>
      <c r="D93" s="1"/>
      <c r="E93" s="1"/>
      <c r="F93" s="1"/>
      <c r="G93" s="26"/>
      <c r="H93" s="1"/>
      <c r="I93" s="27"/>
      <c r="J93" s="1"/>
      <c r="K93" s="41"/>
      <c r="L93" s="38"/>
      <c r="M93" s="41"/>
      <c r="N93" s="19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19"/>
      <c r="AE93" s="16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"/>
      <c r="AV93" s="108"/>
    </row>
    <row r="94" spans="1:48" s="29" customFormat="1" ht="12.75" customHeight="1" x14ac:dyDescent="0.25">
      <c r="A94" t="s">
        <v>147</v>
      </c>
      <c r="B94" s="1"/>
      <c r="C94" s="25"/>
      <c r="D94" s="1"/>
      <c r="E94" s="1"/>
      <c r="F94" s="1"/>
      <c r="G94" s="26"/>
      <c r="H94" s="1"/>
      <c r="I94" s="27"/>
      <c r="J94" s="1"/>
      <c r="K94" s="41"/>
      <c r="L94" s="38"/>
      <c r="M94" s="41"/>
      <c r="N94" s="19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19"/>
      <c r="AE94" s="16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"/>
      <c r="AV94" s="108"/>
    </row>
    <row r="95" spans="1:48" s="29" customFormat="1" ht="12.75" customHeight="1" x14ac:dyDescent="0.25">
      <c r="A95" t="s">
        <v>144</v>
      </c>
      <c r="B95" s="1"/>
      <c r="C95" s="25"/>
      <c r="D95" s="1"/>
      <c r="E95" s="1"/>
      <c r="F95" s="1"/>
      <c r="G95" s="26"/>
      <c r="H95" s="1"/>
      <c r="I95" s="27"/>
      <c r="J95" s="1"/>
      <c r="K95" s="41"/>
      <c r="L95" s="38"/>
      <c r="M95" s="41"/>
      <c r="N95" s="19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19"/>
      <c r="AE95" s="16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"/>
      <c r="AV95" s="108"/>
    </row>
    <row r="96" spans="1:48" s="29" customFormat="1" ht="12.75" customHeight="1" x14ac:dyDescent="0.25">
      <c r="A96" t="s">
        <v>145</v>
      </c>
      <c r="B96" s="1"/>
      <c r="C96" s="25"/>
      <c r="D96" s="1"/>
      <c r="E96" s="1"/>
      <c r="F96" s="1"/>
      <c r="G96" s="26"/>
      <c r="H96" s="1"/>
      <c r="I96" s="27"/>
      <c r="J96" s="1"/>
      <c r="K96" s="41"/>
      <c r="L96" s="38"/>
      <c r="M96" s="41"/>
      <c r="N96" s="19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19"/>
      <c r="AE96" s="16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"/>
      <c r="AV96" s="108"/>
    </row>
    <row r="97" spans="1:48" s="29" customFormat="1" ht="12.75" customHeight="1" x14ac:dyDescent="0.25">
      <c r="A97" t="s">
        <v>146</v>
      </c>
      <c r="B97" s="1"/>
      <c r="C97" s="25"/>
      <c r="D97" s="1"/>
      <c r="E97" s="1"/>
      <c r="F97" s="1"/>
      <c r="G97" s="26"/>
      <c r="H97" s="1"/>
      <c r="I97" s="27"/>
      <c r="J97" s="1"/>
      <c r="K97" s="41"/>
      <c r="L97" s="38"/>
      <c r="M97" s="41"/>
      <c r="N97" s="19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19"/>
      <c r="AE97" s="16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"/>
      <c r="AV97" s="108"/>
    </row>
    <row r="98" spans="1:48" s="29" customFormat="1" ht="12.75" customHeight="1" x14ac:dyDescent="0.25">
      <c r="A98" s="46" t="s">
        <v>127</v>
      </c>
      <c r="B98" s="1"/>
      <c r="C98" s="25"/>
      <c r="D98" s="1"/>
      <c r="E98" s="1"/>
      <c r="F98" s="1"/>
      <c r="G98" s="26"/>
      <c r="H98" s="1"/>
      <c r="I98" s="27"/>
      <c r="J98" s="1"/>
      <c r="K98" s="41"/>
      <c r="L98" s="38"/>
      <c r="M98" s="41"/>
      <c r="N98" s="19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19"/>
      <c r="AE98" s="16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"/>
      <c r="AV98" s="108"/>
    </row>
    <row r="99" spans="1:48" s="29" customFormat="1" ht="12.75" customHeight="1" x14ac:dyDescent="0.25">
      <c r="A99" s="46" t="s">
        <v>0</v>
      </c>
      <c r="B99" s="1"/>
      <c r="C99" s="12" t="s">
        <v>64</v>
      </c>
      <c r="D99" s="5" t="s">
        <v>65</v>
      </c>
      <c r="E99" s="1"/>
      <c r="F99" s="1"/>
      <c r="G99" s="26"/>
      <c r="H99" s="1"/>
      <c r="I99" s="27"/>
      <c r="J99" s="1"/>
      <c r="K99" s="39" t="s">
        <v>66</v>
      </c>
      <c r="L99" s="37"/>
      <c r="M99" s="40" t="s">
        <v>67</v>
      </c>
      <c r="N99" s="21" t="s">
        <v>130</v>
      </c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19"/>
      <c r="AE99" s="16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"/>
      <c r="AV99" s="108"/>
    </row>
    <row r="100" spans="1:48" s="4" customFormat="1" ht="12.75" customHeight="1" x14ac:dyDescent="0.25">
      <c r="A100" s="46" t="s">
        <v>68</v>
      </c>
      <c r="B100" s="5"/>
      <c r="C100" s="2"/>
      <c r="D100" s="5"/>
      <c r="E100" s="5"/>
      <c r="F100" s="5"/>
      <c r="G100" s="2"/>
      <c r="H100" s="5"/>
      <c r="I100" s="7"/>
      <c r="J100" s="5"/>
      <c r="K100" s="40">
        <v>0</v>
      </c>
      <c r="L100" s="37"/>
      <c r="M100" s="40">
        <v>0</v>
      </c>
      <c r="N100" s="14">
        <v>0</v>
      </c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14"/>
      <c r="AE100" s="16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5"/>
      <c r="AV100" s="106"/>
    </row>
    <row r="101" spans="1:48" s="29" customFormat="1" ht="12.75" customHeight="1" x14ac:dyDescent="0.25">
      <c r="A101" s="24"/>
      <c r="B101" s="1" t="s">
        <v>69</v>
      </c>
      <c r="C101" s="25"/>
      <c r="D101" s="1"/>
      <c r="E101" s="1"/>
      <c r="F101" s="1"/>
      <c r="G101" s="26"/>
      <c r="H101" s="1"/>
      <c r="I101" s="27"/>
      <c r="J101" s="1"/>
      <c r="K101" s="41">
        <f>SUM(K99:K100)</f>
        <v>0</v>
      </c>
      <c r="L101" s="37"/>
      <c r="M101" s="41">
        <f>SUM(M99:M100)</f>
        <v>0</v>
      </c>
      <c r="N101" s="19">
        <f>SUM(N99:N100)</f>
        <v>0</v>
      </c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19"/>
      <c r="AE101" s="1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"/>
      <c r="AV101" s="108"/>
    </row>
  </sheetData>
  <sheetProtection autoFilter="0"/>
  <conditionalFormatting sqref="N90">
    <cfRule type="expression" dxfId="24" priority="1238">
      <formula>CurrSel="EUR"</formula>
    </cfRule>
    <cfRule type="expression" dxfId="23" priority="1267">
      <formula>CurrSel="USD"</formula>
    </cfRule>
    <cfRule type="expression" dxfId="22" priority="1268">
      <formula>OR(B77&lt;&gt;"EUR",A65&lt;&gt; "USD")</formula>
    </cfRule>
  </conditionalFormatting>
  <conditionalFormatting sqref="N100:N101 N67 N73 N79:N80 N86 N90 N56:N57 N43:N44">
    <cfRule type="expression" dxfId="21" priority="1266">
      <formula>CurrSel&lt;&gt;"GBP"</formula>
    </cfRule>
  </conditionalFormatting>
  <conditionalFormatting sqref="N43:N44">
    <cfRule type="expression" dxfId="20" priority="1293">
      <formula>CurrSel="EUR"</formula>
    </cfRule>
    <cfRule type="expression" dxfId="19" priority="1294">
      <formula>CurrSel="USD"</formula>
    </cfRule>
    <cfRule type="expression" dxfId="18" priority="1295">
      <formula>OR(CurrSel&lt;&gt;"EUR",CurrSel&lt;&gt; "USD")</formula>
    </cfRule>
  </conditionalFormatting>
  <conditionalFormatting sqref="N86">
    <cfRule type="expression" dxfId="17" priority="1305">
      <formula>CurrSel="EUR"</formula>
    </cfRule>
    <cfRule type="expression" dxfId="16" priority="1306">
      <formula>CurrSel="USD"</formula>
    </cfRule>
    <cfRule type="expression" dxfId="15" priority="1307">
      <formula>OR(B72&lt;&gt;"EUR",#REF!&lt;&gt; "USD")</formula>
    </cfRule>
  </conditionalFormatting>
  <conditionalFormatting sqref="N56:N57">
    <cfRule type="expression" dxfId="14" priority="1314">
      <formula>CurrSel="EUR"</formula>
    </cfRule>
    <cfRule type="expression" dxfId="13" priority="1315">
      <formula>CurrSel="USD"</formula>
    </cfRule>
    <cfRule type="expression" dxfId="12" priority="1316">
      <formula>OR(B25&lt;&gt;"EUR",A16&lt;&gt; "USD")</formula>
    </cfRule>
  </conditionalFormatting>
  <conditionalFormatting sqref="N67">
    <cfRule type="expression" dxfId="11" priority="1467">
      <formula>CurrSel="EUR"</formula>
    </cfRule>
    <cfRule type="expression" dxfId="10" priority="1468">
      <formula>CurrSel="USD"</formula>
    </cfRule>
    <cfRule type="expression" dxfId="9" priority="1469">
      <formula>OR(B45&lt;&gt;"EUR",A22&lt;&gt; "USD")</formula>
    </cfRule>
  </conditionalFormatting>
  <conditionalFormatting sqref="N100:N101">
    <cfRule type="expression" dxfId="8" priority="1489">
      <formula>CurrSel="EUR"</formula>
    </cfRule>
    <cfRule type="expression" dxfId="7" priority="1490">
      <formula>CurrSel="USD"</formula>
    </cfRule>
    <cfRule type="expression" dxfId="6" priority="1491">
      <formula>OR(B84&lt;&gt;"EUR",A71&lt;&gt; "USD")</formula>
    </cfRule>
  </conditionalFormatting>
  <conditionalFormatting sqref="N73">
    <cfRule type="expression" dxfId="5" priority="1525">
      <formula>CurrSel="EUR"</formula>
    </cfRule>
    <cfRule type="expression" dxfId="4" priority="1526">
      <formula>CurrSel="USD"</formula>
    </cfRule>
    <cfRule type="expression" dxfId="3" priority="1527">
      <formula>OR(B56&lt;&gt;"EUR",A26&lt;&gt; "USD")</formula>
    </cfRule>
  </conditionalFormatting>
  <conditionalFormatting sqref="N79:N80">
    <cfRule type="expression" dxfId="2" priority="1528">
      <formula>CurrSel="EUR"</formula>
    </cfRule>
    <cfRule type="expression" dxfId="1" priority="1529">
      <formula>CurrSel="USD"</formula>
    </cfRule>
    <cfRule type="expression" dxfId="0" priority="1530">
      <formula>OR(B66&lt;&gt;"EUR",A45&lt;&gt; "USD")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X22"/>
  <sheetViews>
    <sheetView workbookViewId="0"/>
  </sheetViews>
  <sheetFormatPr defaultRowHeight="13.8" x14ac:dyDescent="0.25"/>
  <cols>
    <col min="1" max="1" width="19.19921875" customWidth="1"/>
    <col min="2" max="2" width="27.19921875" customWidth="1"/>
    <col min="3" max="3" width="14.19921875" bestFit="1" customWidth="1"/>
    <col min="4" max="4" width="10.59765625" customWidth="1"/>
    <col min="5" max="5" width="14.19921875" bestFit="1" customWidth="1"/>
    <col min="6" max="6" width="12" customWidth="1"/>
    <col min="7" max="7" width="14.19921875" bestFit="1" customWidth="1"/>
    <col min="8" max="8" width="12" customWidth="1"/>
    <col min="9" max="9" width="14.19921875" bestFit="1" customWidth="1"/>
    <col min="10" max="10" width="12" customWidth="1"/>
    <col min="11" max="11" width="14.19921875" bestFit="1" customWidth="1"/>
    <col min="12" max="12" width="12" customWidth="1"/>
    <col min="13" max="13" width="14.19921875" bestFit="1" customWidth="1"/>
    <col min="14" max="14" width="17.09765625" bestFit="1" customWidth="1"/>
    <col min="15" max="15" width="14.19921875" bestFit="1" customWidth="1"/>
    <col min="16" max="16" width="12" customWidth="1"/>
    <col min="17" max="17" width="14.19921875" bestFit="1" customWidth="1"/>
    <col min="18" max="18" width="12" customWidth="1"/>
    <col min="19" max="19" width="14.19921875" bestFit="1" customWidth="1"/>
    <col min="20" max="20" width="12" customWidth="1"/>
    <col min="21" max="21" width="14.19921875" bestFit="1" customWidth="1"/>
    <col min="22" max="22" width="12" customWidth="1"/>
    <col min="23" max="23" width="14.19921875" bestFit="1" customWidth="1"/>
    <col min="24" max="24" width="12" customWidth="1"/>
    <col min="25" max="25" width="14.19921875" bestFit="1" customWidth="1"/>
    <col min="26" max="26" width="12" customWidth="1"/>
    <col min="27" max="27" width="14.19921875" bestFit="1" customWidth="1"/>
    <col min="28" max="28" width="12" customWidth="1"/>
    <col min="29" max="29" width="14.19921875" bestFit="1" customWidth="1"/>
    <col min="30" max="30" width="12" customWidth="1"/>
    <col min="31" max="31" width="14.19921875" bestFit="1" customWidth="1"/>
    <col min="32" max="32" width="12" customWidth="1"/>
    <col min="36" max="38" width="9" customWidth="1"/>
    <col min="49" max="52" width="0" hidden="1" customWidth="1"/>
  </cols>
  <sheetData>
    <row r="1" spans="1:28" x14ac:dyDescent="0.25">
      <c r="A1" t="s">
        <v>143</v>
      </c>
    </row>
    <row r="2" spans="1:28" hidden="1" x14ac:dyDescent="0.25">
      <c r="AA2">
        <v>1</v>
      </c>
      <c r="AB2" t="s">
        <v>106</v>
      </c>
    </row>
    <row r="3" spans="1:28" hidden="1" x14ac:dyDescent="0.25">
      <c r="AA3">
        <v>2</v>
      </c>
      <c r="AB3" t="s">
        <v>107</v>
      </c>
    </row>
    <row r="4" spans="1:28" hidden="1" x14ac:dyDescent="0.25">
      <c r="AA4">
        <v>3</v>
      </c>
      <c r="AB4" t="s">
        <v>108</v>
      </c>
    </row>
    <row r="5" spans="1:28" hidden="1" x14ac:dyDescent="0.25">
      <c r="AA5">
        <v>4</v>
      </c>
      <c r="AB5" t="s">
        <v>109</v>
      </c>
    </row>
    <row r="6" spans="1:28" hidden="1" x14ac:dyDescent="0.25">
      <c r="AA6">
        <v>5</v>
      </c>
      <c r="AB6" t="s">
        <v>110</v>
      </c>
    </row>
    <row r="7" spans="1:28" hidden="1" x14ac:dyDescent="0.25">
      <c r="AA7">
        <v>6</v>
      </c>
      <c r="AB7" t="s">
        <v>111</v>
      </c>
    </row>
    <row r="8" spans="1:28" hidden="1" x14ac:dyDescent="0.25">
      <c r="AA8">
        <v>7</v>
      </c>
      <c r="AB8" t="s">
        <v>112</v>
      </c>
    </row>
    <row r="9" spans="1:28" hidden="1" x14ac:dyDescent="0.25">
      <c r="AA9">
        <v>8</v>
      </c>
      <c r="AB9" t="s">
        <v>113</v>
      </c>
    </row>
    <row r="10" spans="1:28" hidden="1" x14ac:dyDescent="0.25">
      <c r="AA10">
        <v>9</v>
      </c>
      <c r="AB10" t="s">
        <v>114</v>
      </c>
    </row>
    <row r="11" spans="1:28" hidden="1" x14ac:dyDescent="0.25">
      <c r="AA11">
        <v>10</v>
      </c>
      <c r="AB11" t="s">
        <v>115</v>
      </c>
    </row>
    <row r="12" spans="1:28" hidden="1" x14ac:dyDescent="0.25">
      <c r="AA12">
        <v>11</v>
      </c>
      <c r="AB12" t="s">
        <v>116</v>
      </c>
    </row>
    <row r="13" spans="1:28" hidden="1" x14ac:dyDescent="0.25"/>
    <row r="14" spans="1:28" x14ac:dyDescent="0.25">
      <c r="A14" t="s">
        <v>117</v>
      </c>
      <c r="B14" s="1" t="s">
        <v>118</v>
      </c>
    </row>
    <row r="16" spans="1:28" x14ac:dyDescent="0.25">
      <c r="A16" t="s">
        <v>135</v>
      </c>
    </row>
    <row r="17" spans="1:50" x14ac:dyDescent="0.25">
      <c r="A17" t="s">
        <v>12</v>
      </c>
      <c r="C17" s="114" t="s">
        <v>5</v>
      </c>
      <c r="D17" s="114"/>
      <c r="E17" s="114"/>
      <c r="F17" s="114" t="s">
        <v>6</v>
      </c>
      <c r="G17" s="114"/>
      <c r="H17" s="114"/>
      <c r="I17" s="114" t="s">
        <v>7</v>
      </c>
      <c r="J17" s="114"/>
      <c r="K17" s="114"/>
      <c r="L17" s="114" t="s">
        <v>8</v>
      </c>
      <c r="M17" s="114"/>
      <c r="N17" s="114"/>
      <c r="O17" s="114" t="s">
        <v>9</v>
      </c>
      <c r="P17" s="114"/>
      <c r="Q17" s="114"/>
      <c r="R17" s="114" t="s">
        <v>10</v>
      </c>
      <c r="S17" s="114"/>
      <c r="T17" s="114"/>
      <c r="U17" s="114" t="s">
        <v>11</v>
      </c>
      <c r="V17" s="114"/>
      <c r="W17" s="114"/>
      <c r="X17" s="114" t="s">
        <v>49</v>
      </c>
      <c r="Y17" s="114"/>
      <c r="Z17" s="114"/>
      <c r="AA17" s="114" t="s">
        <v>50</v>
      </c>
      <c r="AB17" s="114"/>
      <c r="AC17" s="114"/>
      <c r="AD17" s="114" t="s">
        <v>51</v>
      </c>
      <c r="AE17" s="114"/>
      <c r="AF17" s="114"/>
      <c r="AG17" s="114" t="s">
        <v>52</v>
      </c>
      <c r="AH17" s="114"/>
      <c r="AI17" s="114"/>
      <c r="AJ17" s="114" t="s">
        <v>53</v>
      </c>
      <c r="AK17" s="114"/>
      <c r="AL17" s="114"/>
      <c r="AM17" s="114" t="s">
        <v>54</v>
      </c>
      <c r="AN17" s="114"/>
      <c r="AO17" s="114"/>
      <c r="AP17" s="114" t="s">
        <v>55</v>
      </c>
      <c r="AQ17" s="114"/>
      <c r="AR17" s="114"/>
      <c r="AS17" s="114" t="s">
        <v>56</v>
      </c>
      <c r="AT17" s="114"/>
      <c r="AU17" s="114"/>
    </row>
    <row r="18" spans="1:50" x14ac:dyDescent="0.25"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</row>
    <row r="19" spans="1:50" x14ac:dyDescent="0.25">
      <c r="B19" s="1" t="s">
        <v>119</v>
      </c>
      <c r="C19" s="86" t="s">
        <v>120</v>
      </c>
      <c r="D19" s="76" t="s">
        <v>121</v>
      </c>
      <c r="E19" s="76" t="s">
        <v>136</v>
      </c>
      <c r="F19" s="86" t="s">
        <v>120</v>
      </c>
      <c r="G19" s="76" t="s">
        <v>121</v>
      </c>
      <c r="H19" s="76" t="s">
        <v>136</v>
      </c>
      <c r="I19" s="86" t="s">
        <v>120</v>
      </c>
      <c r="J19" s="76" t="s">
        <v>121</v>
      </c>
      <c r="K19" s="76" t="s">
        <v>136</v>
      </c>
      <c r="L19" s="86" t="s">
        <v>120</v>
      </c>
      <c r="M19" s="76" t="s">
        <v>121</v>
      </c>
      <c r="N19" s="76" t="s">
        <v>136</v>
      </c>
      <c r="O19" s="86" t="s">
        <v>120</v>
      </c>
      <c r="P19" s="76" t="s">
        <v>121</v>
      </c>
      <c r="Q19" s="76" t="s">
        <v>136</v>
      </c>
      <c r="R19" s="86" t="s">
        <v>120</v>
      </c>
      <c r="S19" s="76" t="s">
        <v>121</v>
      </c>
      <c r="T19" s="76" t="s">
        <v>136</v>
      </c>
      <c r="U19" s="86" t="s">
        <v>120</v>
      </c>
      <c r="V19" s="76" t="s">
        <v>121</v>
      </c>
      <c r="W19" s="76" t="s">
        <v>136</v>
      </c>
      <c r="X19" s="86" t="s">
        <v>120</v>
      </c>
      <c r="Y19" s="76" t="s">
        <v>121</v>
      </c>
      <c r="Z19" s="76" t="s">
        <v>136</v>
      </c>
      <c r="AA19" s="86" t="s">
        <v>120</v>
      </c>
      <c r="AB19" s="76" t="s">
        <v>121</v>
      </c>
      <c r="AC19" s="76" t="s">
        <v>136</v>
      </c>
      <c r="AD19" s="86" t="s">
        <v>120</v>
      </c>
      <c r="AE19" s="76" t="s">
        <v>121</v>
      </c>
      <c r="AF19" s="76" t="s">
        <v>136</v>
      </c>
      <c r="AG19" s="86" t="s">
        <v>120</v>
      </c>
      <c r="AH19" s="76" t="s">
        <v>121</v>
      </c>
      <c r="AI19" s="76" t="s">
        <v>136</v>
      </c>
      <c r="AJ19" s="86" t="s">
        <v>120</v>
      </c>
      <c r="AK19" s="76" t="s">
        <v>121</v>
      </c>
      <c r="AL19" s="76" t="s">
        <v>136</v>
      </c>
      <c r="AM19" s="86" t="s">
        <v>120</v>
      </c>
      <c r="AN19" s="76" t="s">
        <v>121</v>
      </c>
      <c r="AO19" s="76" t="s">
        <v>136</v>
      </c>
      <c r="AP19" s="86" t="s">
        <v>120</v>
      </c>
      <c r="AQ19" s="76" t="s">
        <v>121</v>
      </c>
      <c r="AR19" s="76" t="s">
        <v>136</v>
      </c>
      <c r="AS19" s="86" t="s">
        <v>120</v>
      </c>
      <c r="AT19" s="76" t="s">
        <v>121</v>
      </c>
      <c r="AU19" s="87" t="s">
        <v>136</v>
      </c>
    </row>
    <row r="20" spans="1:50" x14ac:dyDescent="0.25">
      <c r="A20" t="s">
        <v>0</v>
      </c>
      <c r="C20" t="s">
        <v>122</v>
      </c>
      <c r="D20" t="s">
        <v>123</v>
      </c>
      <c r="E20" t="s">
        <v>137</v>
      </c>
      <c r="F20" t="s">
        <v>122</v>
      </c>
      <c r="G20" t="s">
        <v>123</v>
      </c>
      <c r="H20" t="s">
        <v>137</v>
      </c>
      <c r="I20" t="s">
        <v>122</v>
      </c>
      <c r="J20" t="s">
        <v>123</v>
      </c>
      <c r="K20" t="s">
        <v>137</v>
      </c>
      <c r="L20" t="s">
        <v>122</v>
      </c>
      <c r="M20" t="s">
        <v>123</v>
      </c>
      <c r="N20" t="s">
        <v>137</v>
      </c>
      <c r="O20" t="s">
        <v>122</v>
      </c>
      <c r="P20" t="s">
        <v>123</v>
      </c>
      <c r="Q20" t="s">
        <v>137</v>
      </c>
      <c r="R20" t="s">
        <v>122</v>
      </c>
      <c r="S20" t="s">
        <v>123</v>
      </c>
      <c r="T20" t="s">
        <v>137</v>
      </c>
      <c r="U20" t="s">
        <v>122</v>
      </c>
      <c r="V20" t="s">
        <v>123</v>
      </c>
      <c r="W20" t="s">
        <v>137</v>
      </c>
      <c r="X20" t="s">
        <v>122</v>
      </c>
      <c r="Y20" t="s">
        <v>123</v>
      </c>
      <c r="Z20" t="s">
        <v>137</v>
      </c>
      <c r="AA20" t="s">
        <v>122</v>
      </c>
      <c r="AB20" t="s">
        <v>123</v>
      </c>
      <c r="AC20" t="s">
        <v>137</v>
      </c>
      <c r="AD20" t="s">
        <v>122</v>
      </c>
      <c r="AE20" t="s">
        <v>123</v>
      </c>
      <c r="AF20" t="s">
        <v>137</v>
      </c>
      <c r="AG20" t="s">
        <v>122</v>
      </c>
      <c r="AH20" t="s">
        <v>123</v>
      </c>
      <c r="AI20" t="s">
        <v>137</v>
      </c>
      <c r="AJ20" t="s">
        <v>122</v>
      </c>
      <c r="AK20" t="s">
        <v>123</v>
      </c>
      <c r="AL20" t="s">
        <v>137</v>
      </c>
      <c r="AM20" t="s">
        <v>122</v>
      </c>
      <c r="AN20" t="s">
        <v>123</v>
      </c>
      <c r="AO20" t="s">
        <v>137</v>
      </c>
      <c r="AP20" t="s">
        <v>122</v>
      </c>
      <c r="AQ20" t="s">
        <v>123</v>
      </c>
      <c r="AR20" t="s">
        <v>137</v>
      </c>
      <c r="AS20" t="s">
        <v>122</v>
      </c>
      <c r="AT20" t="s">
        <v>123</v>
      </c>
      <c r="AU20" t="s">
        <v>137</v>
      </c>
      <c r="AX20" t="s">
        <v>141</v>
      </c>
    </row>
    <row r="21" spans="1:50" x14ac:dyDescent="0.25">
      <c r="A21" t="s">
        <v>58</v>
      </c>
      <c r="C21">
        <v>1</v>
      </c>
      <c r="D21">
        <v>1</v>
      </c>
      <c r="E21">
        <v>1</v>
      </c>
      <c r="F21">
        <v>2</v>
      </c>
      <c r="G21">
        <v>2</v>
      </c>
      <c r="H21">
        <v>2</v>
      </c>
      <c r="I21">
        <v>3</v>
      </c>
      <c r="J21">
        <v>3</v>
      </c>
      <c r="K21">
        <v>3</v>
      </c>
      <c r="L21">
        <v>4</v>
      </c>
      <c r="M21">
        <v>4</v>
      </c>
      <c r="N21">
        <v>4</v>
      </c>
      <c r="O21">
        <v>5</v>
      </c>
      <c r="P21">
        <v>5</v>
      </c>
      <c r="Q21">
        <v>5</v>
      </c>
      <c r="R21">
        <v>6</v>
      </c>
      <c r="S21">
        <v>6</v>
      </c>
      <c r="T21">
        <v>6</v>
      </c>
      <c r="U21">
        <v>7</v>
      </c>
      <c r="V21">
        <v>7</v>
      </c>
      <c r="W21">
        <v>7</v>
      </c>
      <c r="X21">
        <v>8</v>
      </c>
      <c r="Y21">
        <v>8</v>
      </c>
      <c r="Z21">
        <v>8</v>
      </c>
      <c r="AA21">
        <v>9</v>
      </c>
      <c r="AB21">
        <v>9</v>
      </c>
      <c r="AC21">
        <v>9</v>
      </c>
      <c r="AD21">
        <v>10</v>
      </c>
      <c r="AE21">
        <v>10</v>
      </c>
      <c r="AF21">
        <v>10</v>
      </c>
      <c r="AG21">
        <v>11</v>
      </c>
      <c r="AH21">
        <v>11</v>
      </c>
      <c r="AI21">
        <v>11</v>
      </c>
      <c r="AJ21">
        <v>12</v>
      </c>
      <c r="AK21">
        <v>12</v>
      </c>
      <c r="AL21">
        <v>12</v>
      </c>
      <c r="AM21">
        <v>13</v>
      </c>
      <c r="AN21">
        <v>13</v>
      </c>
      <c r="AO21">
        <v>13</v>
      </c>
      <c r="AP21">
        <v>14</v>
      </c>
      <c r="AQ21">
        <v>14</v>
      </c>
      <c r="AR21">
        <v>14</v>
      </c>
      <c r="AS21">
        <v>15</v>
      </c>
      <c r="AT21">
        <v>15</v>
      </c>
      <c r="AU21">
        <v>15</v>
      </c>
    </row>
    <row r="22" spans="1:50" x14ac:dyDescent="0.25">
      <c r="A22" t="s">
        <v>124</v>
      </c>
      <c r="B22" t="e">
        <f>VLOOKUP(AX22,Price_headings,2,FALSE)</f>
        <v>#N/A</v>
      </c>
      <c r="C22" s="77">
        <v>0</v>
      </c>
      <c r="D22" s="88">
        <v>0</v>
      </c>
      <c r="E22" s="89">
        <v>0</v>
      </c>
      <c r="F22" s="78">
        <v>0</v>
      </c>
      <c r="G22" s="79">
        <v>0</v>
      </c>
      <c r="H22" s="89">
        <v>0</v>
      </c>
      <c r="I22" s="80">
        <v>0</v>
      </c>
      <c r="J22" s="88">
        <v>0</v>
      </c>
      <c r="K22" s="89">
        <v>0</v>
      </c>
      <c r="L22" s="81">
        <v>0</v>
      </c>
      <c r="M22" s="88">
        <v>0</v>
      </c>
      <c r="N22" s="89">
        <v>0</v>
      </c>
      <c r="O22" s="81">
        <v>0</v>
      </c>
      <c r="P22" s="88">
        <v>0</v>
      </c>
      <c r="Q22" s="89">
        <v>0</v>
      </c>
      <c r="R22" s="77">
        <v>0</v>
      </c>
      <c r="S22" s="88">
        <v>0</v>
      </c>
      <c r="T22" s="89">
        <v>0</v>
      </c>
      <c r="U22" s="77">
        <v>0</v>
      </c>
      <c r="V22" s="88">
        <v>0</v>
      </c>
      <c r="W22" s="89">
        <v>0</v>
      </c>
      <c r="X22" s="77">
        <v>0</v>
      </c>
      <c r="Y22" s="88">
        <v>0</v>
      </c>
      <c r="Z22" s="89">
        <v>0</v>
      </c>
      <c r="AA22" s="77">
        <v>0</v>
      </c>
      <c r="AB22" s="88">
        <v>0</v>
      </c>
      <c r="AC22" s="89">
        <v>0</v>
      </c>
      <c r="AD22" s="77">
        <v>0</v>
      </c>
      <c r="AE22" s="88">
        <v>0</v>
      </c>
      <c r="AF22" s="89">
        <v>0</v>
      </c>
      <c r="AG22" s="77">
        <v>0</v>
      </c>
      <c r="AH22" s="88">
        <v>0</v>
      </c>
      <c r="AI22" s="89">
        <v>0</v>
      </c>
      <c r="AJ22" s="77">
        <v>0</v>
      </c>
      <c r="AK22" s="88">
        <v>0</v>
      </c>
      <c r="AL22" s="89">
        <v>0</v>
      </c>
      <c r="AM22" s="77">
        <v>0</v>
      </c>
      <c r="AN22" s="88">
        <v>0</v>
      </c>
      <c r="AO22" s="89">
        <v>0</v>
      </c>
      <c r="AP22" s="77">
        <v>0</v>
      </c>
      <c r="AQ22" s="88">
        <v>0</v>
      </c>
      <c r="AR22" s="89">
        <v>0</v>
      </c>
      <c r="AS22" s="77">
        <v>0</v>
      </c>
      <c r="AT22" s="88">
        <v>0</v>
      </c>
      <c r="AU22" s="89">
        <v>0</v>
      </c>
    </row>
  </sheetData>
  <sheetProtection autoFilter="0"/>
  <mergeCells count="15">
    <mergeCell ref="AD17:AF17"/>
    <mergeCell ref="C17:E17"/>
    <mergeCell ref="F17:H17"/>
    <mergeCell ref="I17:K17"/>
    <mergeCell ref="L17:N17"/>
    <mergeCell ref="O17:Q17"/>
    <mergeCell ref="R17:T17"/>
    <mergeCell ref="U17:W17"/>
    <mergeCell ref="X17:Z17"/>
    <mergeCell ref="AA17:AC17"/>
    <mergeCell ref="AG17:AI17"/>
    <mergeCell ref="AJ17:AL17"/>
    <mergeCell ref="AM17:AO17"/>
    <mergeCell ref="AP17:AR17"/>
    <mergeCell ref="AS17:AU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4"/>
  <sheetViews>
    <sheetView tabSelected="1" workbookViewId="0">
      <selection activeCell="G42" sqref="G42"/>
    </sheetView>
  </sheetViews>
  <sheetFormatPr defaultRowHeight="13.8" x14ac:dyDescent="0.25"/>
  <cols>
    <col min="1" max="1" width="19.5" style="5" customWidth="1"/>
    <col min="2" max="2" width="23.8984375" style="5" customWidth="1"/>
    <col min="3" max="3" width="24" style="5" customWidth="1"/>
    <col min="4" max="4" width="15.09765625" style="5" bestFit="1" customWidth="1"/>
    <col min="5" max="5" width="15.09765625" style="2" bestFit="1" customWidth="1"/>
    <col min="6" max="6" width="11.3984375" style="5" bestFit="1" customWidth="1"/>
    <col min="7" max="7" width="14.09765625" style="7" bestFit="1" customWidth="1"/>
    <col min="8" max="8" width="12.59765625" style="5" bestFit="1" customWidth="1"/>
    <col min="9" max="18" width="13.3984375" style="40" customWidth="1"/>
  </cols>
  <sheetData>
    <row r="1" spans="1:31" ht="25.5" customHeight="1" thickTop="1" x14ac:dyDescent="0.25">
      <c r="A1" s="33" t="s">
        <v>222</v>
      </c>
      <c r="B1" s="34"/>
      <c r="C1" s="34"/>
      <c r="D1" s="23"/>
      <c r="E1" s="5"/>
      <c r="F1" s="14"/>
      <c r="G1" s="14"/>
      <c r="H1" s="1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25.5" customHeight="1" x14ac:dyDescent="0.25">
      <c r="A2" s="47" t="s">
        <v>197</v>
      </c>
      <c r="B2" s="48" t="s">
        <v>196</v>
      </c>
      <c r="C2" s="49"/>
      <c r="D2" s="23"/>
      <c r="E2" s="5"/>
      <c r="F2" s="14"/>
      <c r="G2" s="14"/>
      <c r="H2" s="1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5.5" customHeight="1" x14ac:dyDescent="0.25">
      <c r="A3" s="47" t="s">
        <v>198</v>
      </c>
      <c r="B3" s="48"/>
      <c r="C3" s="49"/>
      <c r="D3" s="23"/>
      <c r="E3" s="5"/>
      <c r="F3" s="14"/>
      <c r="G3" s="14"/>
      <c r="H3" s="1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25.5" customHeight="1" x14ac:dyDescent="0.25">
      <c r="A4" s="47" t="s">
        <v>199</v>
      </c>
      <c r="B4" s="48"/>
      <c r="C4" s="49"/>
      <c r="D4" s="23"/>
      <c r="E4" s="5"/>
      <c r="F4" s="14"/>
      <c r="G4" s="14"/>
      <c r="H4" s="14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25.5" customHeight="1" x14ac:dyDescent="0.25">
      <c r="A5" s="47" t="s">
        <v>88</v>
      </c>
      <c r="B5" s="48" t="s">
        <v>196</v>
      </c>
      <c r="C5" s="49"/>
      <c r="D5" s="23"/>
      <c r="E5" s="5"/>
      <c r="F5" s="14"/>
      <c r="G5" s="14"/>
      <c r="H5" s="1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25.5" customHeight="1" x14ac:dyDescent="0.25">
      <c r="A6" s="47" t="s">
        <v>202</v>
      </c>
      <c r="B6" s="48" t="s">
        <v>203</v>
      </c>
      <c r="C6" s="49"/>
      <c r="D6" s="23"/>
      <c r="E6" s="5"/>
      <c r="F6" s="14"/>
      <c r="G6" s="14"/>
      <c r="H6" s="14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5.5" customHeight="1" x14ac:dyDescent="0.25">
      <c r="A7" s="47" t="s">
        <v>200</v>
      </c>
      <c r="B7" s="48"/>
      <c r="C7" s="49"/>
      <c r="D7" s="23"/>
      <c r="E7" s="5"/>
      <c r="F7" s="14"/>
      <c r="G7" s="14"/>
      <c r="H7" s="1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25.5" customHeight="1" x14ac:dyDescent="0.25">
      <c r="A8" s="47" t="s">
        <v>201</v>
      </c>
      <c r="B8" s="48"/>
      <c r="C8" s="49"/>
      <c r="D8" s="23"/>
      <c r="E8" s="5"/>
      <c r="F8" s="14"/>
      <c r="G8" s="14"/>
      <c r="H8" s="1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25.5" customHeight="1" x14ac:dyDescent="0.25">
      <c r="A9" s="47" t="s">
        <v>23</v>
      </c>
      <c r="B9" s="115"/>
      <c r="C9" s="116"/>
      <c r="D9" s="23"/>
      <c r="E9" s="5"/>
      <c r="F9" s="14"/>
      <c r="G9" s="14"/>
      <c r="H9" s="1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25.5" customHeight="1" x14ac:dyDescent="0.25">
      <c r="A10" s="47" t="s">
        <v>204</v>
      </c>
      <c r="B10" s="115"/>
      <c r="C10" s="116"/>
      <c r="D10" s="23"/>
      <c r="E10" s="5"/>
      <c r="F10" s="14"/>
      <c r="G10" s="14"/>
      <c r="H10" s="1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25.5" customHeight="1" x14ac:dyDescent="0.25">
      <c r="A11" s="47" t="s">
        <v>195</v>
      </c>
      <c r="B11" s="48"/>
      <c r="C11" s="49"/>
      <c r="D11" s="23"/>
      <c r="E11" s="5"/>
      <c r="F11" s="14"/>
      <c r="G11" s="14"/>
      <c r="H11" s="1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25.5" customHeight="1" x14ac:dyDescent="0.25">
      <c r="A12" s="47" t="s">
        <v>36</v>
      </c>
      <c r="B12" s="48"/>
      <c r="C12" s="49"/>
      <c r="D12" s="23"/>
      <c r="E12" s="5"/>
      <c r="F12" s="14"/>
      <c r="G12" s="14"/>
      <c r="H12" s="1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25.5" customHeight="1" x14ac:dyDescent="0.25">
      <c r="A13" s="47" t="s">
        <v>208</v>
      </c>
      <c r="B13" s="48"/>
      <c r="C13" s="49"/>
      <c r="D13" s="23"/>
      <c r="E13" s="5"/>
      <c r="F13" s="14"/>
      <c r="G13" s="14"/>
      <c r="H13" s="14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25.5" customHeight="1" x14ac:dyDescent="0.25">
      <c r="A14" s="47" t="s">
        <v>38</v>
      </c>
      <c r="B14" s="48"/>
      <c r="C14" s="49"/>
      <c r="D14" s="23"/>
      <c r="E14" s="5"/>
      <c r="F14" s="14"/>
      <c r="G14" s="14"/>
      <c r="H14" s="14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25.5" customHeight="1" x14ac:dyDescent="0.25">
      <c r="A15" s="47" t="s">
        <v>43</v>
      </c>
      <c r="B15" s="48"/>
      <c r="C15" s="49"/>
      <c r="D15" s="23"/>
      <c r="E15" s="5"/>
      <c r="F15" s="14"/>
      <c r="G15" s="14"/>
      <c r="H15" s="1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25.5" customHeight="1" x14ac:dyDescent="0.25">
      <c r="A16" s="47" t="s">
        <v>209</v>
      </c>
      <c r="B16" s="48" t="s">
        <v>210</v>
      </c>
      <c r="C16" s="49"/>
      <c r="D16" s="23"/>
      <c r="E16" s="5"/>
      <c r="F16" s="14"/>
      <c r="G16" s="14"/>
      <c r="H16" s="14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25.5" customHeight="1" x14ac:dyDescent="0.25">
      <c r="A17" s="47"/>
      <c r="B17" s="48"/>
      <c r="C17" s="49"/>
      <c r="D17" s="23"/>
      <c r="E17" s="5"/>
      <c r="F17" s="14"/>
      <c r="G17" s="14"/>
      <c r="H17" s="14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14.4" thickBot="1" x14ac:dyDescent="0.3">
      <c r="A18" s="32" t="s">
        <v>196</v>
      </c>
      <c r="B18" s="31"/>
      <c r="C18" s="31"/>
      <c r="E18"/>
      <c r="G18" s="5"/>
      <c r="H18" s="7"/>
    </row>
    <row r="19" spans="1:31" ht="14.4" thickTop="1" x14ac:dyDescent="0.25">
      <c r="E19" s="5"/>
      <c r="G19" s="5"/>
      <c r="H19" s="7"/>
    </row>
    <row r="21" spans="1:31" s="3" customFormat="1" ht="27.6" x14ac:dyDescent="0.25">
      <c r="A21" s="9"/>
      <c r="B21" s="103" t="s">
        <v>153</v>
      </c>
      <c r="C21" s="9" t="s">
        <v>149</v>
      </c>
      <c r="D21" s="9" t="s">
        <v>28</v>
      </c>
      <c r="E21" s="11" t="s">
        <v>29</v>
      </c>
      <c r="F21" s="9" t="s">
        <v>30</v>
      </c>
      <c r="G21" s="17" t="s">
        <v>31</v>
      </c>
      <c r="H21" s="10" t="s">
        <v>32</v>
      </c>
      <c r="I21" s="43" t="s">
        <v>5</v>
      </c>
      <c r="J21" s="43" t="s">
        <v>6</v>
      </c>
      <c r="K21" s="43" t="s">
        <v>7</v>
      </c>
      <c r="L21" s="43" t="s">
        <v>8</v>
      </c>
      <c r="M21" s="43" t="s">
        <v>9</v>
      </c>
      <c r="N21" s="43" t="s">
        <v>10</v>
      </c>
      <c r="O21" s="43" t="s">
        <v>11</v>
      </c>
      <c r="P21" s="43" t="s">
        <v>49</v>
      </c>
      <c r="Q21" s="43" t="s">
        <v>50</v>
      </c>
      <c r="R21" s="43" t="s">
        <v>51</v>
      </c>
    </row>
    <row r="22" spans="1:31" s="4" customFormat="1" x14ac:dyDescent="0.25">
      <c r="A22" s="1" t="s">
        <v>33</v>
      </c>
      <c r="B22" s="12"/>
      <c r="C22" s="5"/>
      <c r="D22" s="5"/>
      <c r="E22" s="2"/>
      <c r="F22" s="5"/>
      <c r="G22" s="7"/>
      <c r="H22" s="5"/>
      <c r="I22" s="40"/>
      <c r="J22" s="40"/>
      <c r="K22" s="40"/>
      <c r="L22" s="40"/>
      <c r="M22" s="40"/>
      <c r="N22" s="40"/>
      <c r="O22" s="40"/>
      <c r="P22" s="40"/>
      <c r="Q22" s="40"/>
      <c r="R22" s="40"/>
    </row>
    <row r="23" spans="1:31" s="100" customFormat="1" x14ac:dyDescent="0.25">
      <c r="A23" s="93"/>
      <c r="B23" s="109" t="s">
        <v>224</v>
      </c>
      <c r="C23" s="93" t="s">
        <v>195</v>
      </c>
      <c r="D23" s="110" t="s">
        <v>223</v>
      </c>
      <c r="E23" s="110" t="s">
        <v>29</v>
      </c>
      <c r="F23" s="110" t="s">
        <v>225</v>
      </c>
      <c r="G23" s="111" t="s">
        <v>31</v>
      </c>
      <c r="H23" s="110" t="s">
        <v>32</v>
      </c>
      <c r="I23" s="98" t="s">
        <v>205</v>
      </c>
      <c r="J23" s="98" t="s">
        <v>205</v>
      </c>
      <c r="K23" s="98" t="s">
        <v>205</v>
      </c>
      <c r="L23" s="98" t="s">
        <v>205</v>
      </c>
      <c r="M23" s="98" t="s">
        <v>205</v>
      </c>
      <c r="N23" s="98" t="s">
        <v>205</v>
      </c>
      <c r="O23" s="98" t="s">
        <v>205</v>
      </c>
      <c r="P23" s="98" t="s">
        <v>205</v>
      </c>
      <c r="Q23" s="98" t="s">
        <v>205</v>
      </c>
      <c r="R23" s="98" t="s">
        <v>205</v>
      </c>
    </row>
    <row r="24" spans="1:31" s="100" customFormat="1" x14ac:dyDescent="0.25">
      <c r="A24" s="93"/>
      <c r="B24" s="109" t="s">
        <v>196</v>
      </c>
      <c r="C24" s="93"/>
      <c r="D24" s="110"/>
      <c r="E24" s="110"/>
      <c r="F24" s="110"/>
      <c r="G24" s="111"/>
      <c r="H24" s="110"/>
      <c r="I24" s="113"/>
      <c r="J24" s="113"/>
      <c r="K24" s="113"/>
      <c r="L24" s="113"/>
      <c r="M24" s="113"/>
      <c r="N24" s="113"/>
      <c r="O24" s="113"/>
      <c r="P24" s="113"/>
      <c r="Q24" s="113"/>
      <c r="R24" s="113"/>
    </row>
    <row r="25" spans="1:31" s="100" customFormat="1" x14ac:dyDescent="0.25">
      <c r="A25" s="93"/>
      <c r="B25" s="109" t="s">
        <v>196</v>
      </c>
      <c r="C25" s="93"/>
      <c r="D25" s="110"/>
      <c r="E25" s="110"/>
      <c r="F25" s="110"/>
      <c r="G25" s="111"/>
      <c r="H25" s="110"/>
      <c r="I25" s="113" t="s">
        <v>196</v>
      </c>
      <c r="J25" s="113"/>
      <c r="K25" s="113"/>
      <c r="L25" s="113"/>
      <c r="M25" s="113"/>
      <c r="N25" s="113"/>
      <c r="O25" s="113"/>
      <c r="P25" s="113"/>
      <c r="Q25" s="113"/>
      <c r="R25" s="113"/>
    </row>
    <row r="26" spans="1:31" s="100" customFormat="1" x14ac:dyDescent="0.25">
      <c r="A26" s="93"/>
      <c r="B26" s="109" t="s">
        <v>196</v>
      </c>
      <c r="C26" s="93"/>
      <c r="D26" s="110"/>
      <c r="E26" s="110"/>
      <c r="F26" s="110"/>
      <c r="G26" s="111"/>
      <c r="H26" s="110"/>
      <c r="I26" s="113"/>
      <c r="J26" s="113"/>
      <c r="K26" s="113"/>
      <c r="L26" s="113"/>
      <c r="M26" s="113"/>
      <c r="N26" s="113"/>
      <c r="O26" s="113"/>
      <c r="P26" s="113"/>
      <c r="Q26" s="113"/>
      <c r="R26" s="113"/>
    </row>
    <row r="27" spans="1:31" s="100" customFormat="1" x14ac:dyDescent="0.25">
      <c r="A27" s="93"/>
      <c r="B27" s="109" t="s">
        <v>196</v>
      </c>
      <c r="C27" s="93"/>
      <c r="D27" s="110"/>
      <c r="E27" s="110"/>
      <c r="F27" s="110"/>
      <c r="G27" s="111"/>
      <c r="H27" s="110"/>
      <c r="I27" s="113"/>
      <c r="J27" s="113"/>
      <c r="K27" s="113"/>
      <c r="L27" s="113"/>
      <c r="M27" s="113"/>
      <c r="N27" s="113"/>
      <c r="O27" s="113"/>
      <c r="P27" s="113"/>
      <c r="Q27" s="113"/>
      <c r="R27" s="113"/>
    </row>
    <row r="28" spans="1:31" s="100" customFormat="1" x14ac:dyDescent="0.25">
      <c r="A28" s="93"/>
      <c r="B28" s="109" t="s">
        <v>196</v>
      </c>
      <c r="C28" s="93"/>
      <c r="D28" s="110"/>
      <c r="E28" s="110"/>
      <c r="F28" s="110"/>
      <c r="G28" s="111"/>
      <c r="H28" s="110"/>
      <c r="I28" s="113"/>
      <c r="J28" s="113"/>
      <c r="K28" s="113"/>
      <c r="L28" s="113"/>
      <c r="M28" s="113"/>
      <c r="N28" s="113"/>
      <c r="O28" s="113"/>
      <c r="P28" s="113"/>
      <c r="Q28" s="113"/>
      <c r="R28" s="113"/>
    </row>
    <row r="29" spans="1:31" s="100" customFormat="1" x14ac:dyDescent="0.25">
      <c r="A29" s="93"/>
      <c r="B29" s="109" t="s">
        <v>196</v>
      </c>
      <c r="C29" s="93"/>
      <c r="D29" s="110"/>
      <c r="E29" s="110"/>
      <c r="F29" s="110"/>
      <c r="G29" s="111"/>
      <c r="H29" s="110"/>
      <c r="I29" s="113"/>
      <c r="J29" s="113"/>
      <c r="K29" s="113"/>
      <c r="L29" s="113"/>
      <c r="M29" s="113"/>
      <c r="N29" s="113"/>
      <c r="O29" s="113"/>
      <c r="P29" s="113"/>
      <c r="Q29" s="113"/>
      <c r="R29" s="113"/>
    </row>
    <row r="30" spans="1:31" s="100" customFormat="1" x14ac:dyDescent="0.25">
      <c r="A30" s="93"/>
      <c r="B30" s="109" t="s">
        <v>196</v>
      </c>
      <c r="C30" s="93"/>
      <c r="D30" s="110"/>
      <c r="E30" s="110"/>
      <c r="F30" s="110"/>
      <c r="G30" s="111"/>
      <c r="H30" s="110"/>
      <c r="I30" s="113"/>
      <c r="J30" s="113"/>
      <c r="K30" s="113"/>
      <c r="L30" s="113"/>
      <c r="M30" s="113"/>
      <c r="N30" s="113"/>
      <c r="O30" s="113"/>
      <c r="P30" s="113"/>
      <c r="Q30" s="113"/>
      <c r="R30" s="113"/>
    </row>
    <row r="31" spans="1:31" s="100" customFormat="1" x14ac:dyDescent="0.25">
      <c r="A31" s="93"/>
      <c r="B31" s="109" t="s">
        <v>196</v>
      </c>
      <c r="C31" s="93"/>
      <c r="D31" s="110"/>
      <c r="E31" s="110"/>
      <c r="F31" s="110"/>
      <c r="G31" s="111"/>
      <c r="H31" s="110"/>
      <c r="I31" s="113"/>
      <c r="J31" s="113"/>
      <c r="K31" s="113"/>
      <c r="L31" s="113"/>
      <c r="M31" s="113"/>
      <c r="N31" s="113"/>
      <c r="O31" s="113"/>
      <c r="P31" s="113"/>
      <c r="Q31" s="113"/>
      <c r="R31" s="113"/>
    </row>
    <row r="32" spans="1:31" s="100" customFormat="1" x14ac:dyDescent="0.25">
      <c r="A32" s="93"/>
      <c r="B32" s="109" t="s">
        <v>196</v>
      </c>
      <c r="C32" s="93"/>
      <c r="D32" s="110"/>
      <c r="E32" s="110"/>
      <c r="F32" s="110"/>
      <c r="G32" s="111"/>
      <c r="H32" s="110"/>
      <c r="I32" s="113"/>
      <c r="J32" s="113"/>
      <c r="K32" s="113"/>
      <c r="L32" s="113"/>
      <c r="M32" s="113"/>
      <c r="N32" s="113"/>
      <c r="O32" s="113"/>
      <c r="P32" s="113"/>
      <c r="Q32" s="113"/>
      <c r="R32" s="113"/>
    </row>
    <row r="33" spans="1:18" s="100" customFormat="1" x14ac:dyDescent="0.25">
      <c r="A33" s="93"/>
      <c r="B33" s="109" t="s">
        <v>196</v>
      </c>
      <c r="C33" s="93"/>
      <c r="D33" s="110"/>
      <c r="E33" s="110"/>
      <c r="F33" s="110"/>
      <c r="G33" s="111"/>
      <c r="H33" s="110"/>
      <c r="I33" s="113"/>
      <c r="J33" s="113"/>
      <c r="K33" s="113"/>
      <c r="L33" s="113"/>
      <c r="M33" s="113"/>
      <c r="N33" s="113"/>
      <c r="O33" s="113"/>
      <c r="P33" s="113"/>
      <c r="Q33" s="113"/>
      <c r="R33" s="113"/>
    </row>
    <row r="34" spans="1:18" s="100" customFormat="1" x14ac:dyDescent="0.25">
      <c r="A34" s="93"/>
      <c r="B34" s="109" t="s">
        <v>196</v>
      </c>
      <c r="C34" s="93"/>
      <c r="D34" s="110"/>
      <c r="E34" s="110"/>
      <c r="F34" s="110"/>
      <c r="G34" s="111"/>
      <c r="H34" s="110"/>
      <c r="I34" s="113"/>
      <c r="J34" s="113"/>
      <c r="K34" s="113"/>
      <c r="L34" s="113"/>
      <c r="M34" s="113"/>
      <c r="N34" s="113"/>
      <c r="O34" s="113"/>
      <c r="P34" s="113"/>
      <c r="Q34" s="113"/>
      <c r="R34" s="113"/>
    </row>
    <row r="35" spans="1:18" s="100" customFormat="1" x14ac:dyDescent="0.25">
      <c r="A35" s="93"/>
      <c r="B35" s="109" t="s">
        <v>196</v>
      </c>
      <c r="C35" s="93"/>
      <c r="D35" s="110"/>
      <c r="E35" s="110"/>
      <c r="F35" s="110"/>
      <c r="G35" s="111"/>
      <c r="H35" s="110"/>
      <c r="I35" s="113"/>
      <c r="J35" s="113"/>
      <c r="K35" s="113"/>
      <c r="L35" s="113"/>
      <c r="M35" s="113"/>
      <c r="N35" s="113"/>
      <c r="O35" s="113"/>
      <c r="P35" s="113"/>
      <c r="Q35" s="113"/>
      <c r="R35" s="113"/>
    </row>
    <row r="36" spans="1:18" s="71" customFormat="1" x14ac:dyDescent="0.25">
      <c r="A36" s="65" t="s">
        <v>196</v>
      </c>
      <c r="B36" s="66"/>
      <c r="C36" s="65"/>
      <c r="D36" s="65"/>
      <c r="E36" s="67"/>
      <c r="F36" s="65"/>
      <c r="G36" s="68"/>
      <c r="H36" s="65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8" spans="1:18" s="4" customFormat="1" x14ac:dyDescent="0.25">
      <c r="A38" s="1" t="s">
        <v>47</v>
      </c>
      <c r="B38" s="12"/>
      <c r="C38" s="5"/>
      <c r="D38" s="5"/>
      <c r="E38" s="2"/>
      <c r="F38" s="5"/>
      <c r="G38" s="7"/>
      <c r="H38" s="5"/>
      <c r="I38" s="40"/>
      <c r="J38" s="40"/>
      <c r="K38" s="40"/>
      <c r="L38" s="40"/>
      <c r="M38" s="40"/>
      <c r="N38" s="40"/>
      <c r="O38" s="40"/>
      <c r="P38" s="40"/>
      <c r="Q38" s="40"/>
      <c r="R38" s="40"/>
    </row>
    <row r="39" spans="1:18" s="100" customFormat="1" x14ac:dyDescent="0.25">
      <c r="A39" s="9"/>
      <c r="B39" s="93" t="s">
        <v>206</v>
      </c>
      <c r="C39" s="94" t="s">
        <v>207</v>
      </c>
      <c r="D39" s="93" t="s">
        <v>211</v>
      </c>
      <c r="E39" s="12"/>
      <c r="F39" s="93"/>
      <c r="G39" s="95"/>
      <c r="H39" s="93"/>
      <c r="I39" s="96"/>
      <c r="J39" s="96"/>
      <c r="K39" s="96"/>
      <c r="L39" s="96"/>
      <c r="M39" s="96"/>
      <c r="N39" s="96"/>
      <c r="O39" s="96"/>
      <c r="P39" s="96"/>
      <c r="Q39" s="96"/>
      <c r="R39" s="96"/>
    </row>
    <row r="40" spans="1:18" s="100" customFormat="1" x14ac:dyDescent="0.25">
      <c r="A40" s="9"/>
      <c r="B40" s="110" t="s">
        <v>212</v>
      </c>
      <c r="C40" s="109" t="s">
        <v>213</v>
      </c>
      <c r="D40" s="110" t="s">
        <v>214</v>
      </c>
      <c r="E40" s="112"/>
      <c r="F40" s="110"/>
      <c r="G40" s="111"/>
      <c r="H40" s="110"/>
      <c r="I40" s="98" t="s">
        <v>16</v>
      </c>
      <c r="J40" s="98" t="s">
        <v>16</v>
      </c>
      <c r="K40" s="98" t="s">
        <v>16</v>
      </c>
      <c r="L40" s="98" t="s">
        <v>16</v>
      </c>
      <c r="M40" s="98" t="s">
        <v>16</v>
      </c>
      <c r="N40" s="98" t="s">
        <v>16</v>
      </c>
      <c r="O40" s="98" t="s">
        <v>16</v>
      </c>
      <c r="P40" s="98" t="s">
        <v>16</v>
      </c>
      <c r="Q40" s="98" t="s">
        <v>16</v>
      </c>
      <c r="R40" s="98" t="s">
        <v>16</v>
      </c>
    </row>
    <row r="41" spans="1:18" s="100" customFormat="1" x14ac:dyDescent="0.25">
      <c r="A41" s="9"/>
      <c r="B41" s="110" t="s">
        <v>196</v>
      </c>
      <c r="C41" s="109" t="s">
        <v>196</v>
      </c>
      <c r="D41" s="110"/>
      <c r="E41" s="112"/>
      <c r="F41" s="110"/>
      <c r="G41" s="111"/>
      <c r="H41" s="110"/>
      <c r="I41" s="98"/>
      <c r="J41" s="98"/>
      <c r="K41" s="98"/>
      <c r="L41" s="98"/>
      <c r="M41" s="98"/>
      <c r="N41" s="98"/>
      <c r="O41" s="98"/>
      <c r="P41" s="98"/>
      <c r="Q41" s="98"/>
      <c r="R41" s="98"/>
    </row>
    <row r="42" spans="1:18" s="100" customFormat="1" x14ac:dyDescent="0.25">
      <c r="A42" s="9"/>
      <c r="B42" s="110" t="s">
        <v>196</v>
      </c>
      <c r="C42" s="109" t="s">
        <v>196</v>
      </c>
      <c r="D42" s="110"/>
      <c r="E42" s="112"/>
      <c r="F42" s="110"/>
      <c r="G42" s="111"/>
      <c r="H42" s="110"/>
      <c r="I42" s="98"/>
      <c r="J42" s="98"/>
      <c r="K42" s="98"/>
      <c r="L42" s="98"/>
      <c r="M42" s="98"/>
      <c r="N42" s="98"/>
      <c r="O42" s="98"/>
      <c r="P42" s="98"/>
      <c r="Q42" s="98"/>
      <c r="R42" s="98"/>
    </row>
    <row r="43" spans="1:18" s="100" customFormat="1" x14ac:dyDescent="0.25">
      <c r="A43" s="9"/>
      <c r="B43" s="110" t="s">
        <v>196</v>
      </c>
      <c r="C43" s="109" t="s">
        <v>196</v>
      </c>
      <c r="D43" s="110"/>
      <c r="E43" s="112"/>
      <c r="F43" s="110"/>
      <c r="G43" s="111"/>
      <c r="H43" s="110"/>
      <c r="I43" s="98"/>
      <c r="J43" s="98"/>
      <c r="K43" s="98"/>
      <c r="L43" s="98"/>
      <c r="M43" s="98"/>
      <c r="N43" s="98"/>
      <c r="O43" s="98"/>
      <c r="P43" s="98"/>
      <c r="Q43" s="98"/>
      <c r="R43" s="98"/>
    </row>
    <row r="44" spans="1:18" s="100" customFormat="1" x14ac:dyDescent="0.25">
      <c r="A44" s="9"/>
      <c r="B44" s="110" t="s">
        <v>196</v>
      </c>
      <c r="C44" s="109" t="s">
        <v>196</v>
      </c>
      <c r="D44" s="110"/>
      <c r="E44" s="112"/>
      <c r="F44" s="110"/>
      <c r="G44" s="111"/>
      <c r="H44" s="110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1:18" s="100" customFormat="1" x14ac:dyDescent="0.25">
      <c r="A45" s="9"/>
      <c r="B45" s="110" t="s">
        <v>196</v>
      </c>
      <c r="C45" s="109" t="s">
        <v>196</v>
      </c>
      <c r="D45" s="110"/>
      <c r="E45" s="112"/>
      <c r="F45" s="110"/>
      <c r="G45" s="111"/>
      <c r="H45" s="110"/>
      <c r="I45" s="98"/>
      <c r="J45" s="98"/>
      <c r="K45" s="98"/>
      <c r="L45" s="98"/>
      <c r="M45" s="98"/>
      <c r="N45" s="98"/>
      <c r="O45" s="98"/>
      <c r="P45" s="98"/>
      <c r="Q45" s="98"/>
      <c r="R45" s="98"/>
    </row>
    <row r="46" spans="1:18" s="100" customFormat="1" x14ac:dyDescent="0.25">
      <c r="A46" s="9"/>
      <c r="B46" s="110" t="s">
        <v>196</v>
      </c>
      <c r="C46" s="109" t="s">
        <v>196</v>
      </c>
      <c r="D46" s="110"/>
      <c r="E46" s="112"/>
      <c r="F46" s="110"/>
      <c r="G46" s="111"/>
      <c r="H46" s="110"/>
      <c r="I46" s="98"/>
      <c r="J46" s="98"/>
      <c r="K46" s="98"/>
      <c r="L46" s="98"/>
      <c r="M46" s="98"/>
      <c r="N46" s="98"/>
      <c r="O46" s="98"/>
      <c r="P46" s="98"/>
      <c r="Q46" s="98"/>
      <c r="R46" s="98"/>
    </row>
    <row r="47" spans="1:18" s="100" customFormat="1" x14ac:dyDescent="0.25">
      <c r="A47" s="9"/>
      <c r="B47" s="110" t="s">
        <v>196</v>
      </c>
      <c r="C47" s="109" t="s">
        <v>196</v>
      </c>
      <c r="D47" s="110"/>
      <c r="E47" s="112"/>
      <c r="F47" s="110"/>
      <c r="G47" s="111"/>
      <c r="H47" s="110"/>
      <c r="I47" s="98"/>
      <c r="J47" s="98"/>
      <c r="K47" s="98"/>
      <c r="L47" s="98"/>
      <c r="M47" s="98"/>
      <c r="N47" s="98"/>
      <c r="O47" s="98"/>
      <c r="P47" s="98"/>
      <c r="Q47" s="98"/>
      <c r="R47" s="98"/>
    </row>
    <row r="48" spans="1:18" s="100" customFormat="1" x14ac:dyDescent="0.25">
      <c r="A48" s="9"/>
      <c r="B48" s="110" t="s">
        <v>196</v>
      </c>
      <c r="C48" s="109" t="s">
        <v>196</v>
      </c>
      <c r="D48" s="110"/>
      <c r="E48" s="112"/>
      <c r="F48" s="110"/>
      <c r="G48" s="111"/>
      <c r="H48" s="110"/>
      <c r="I48" s="98"/>
      <c r="J48" s="98"/>
      <c r="K48" s="98"/>
      <c r="L48" s="98"/>
      <c r="M48" s="98"/>
      <c r="N48" s="98"/>
      <c r="O48" s="98"/>
      <c r="P48" s="98"/>
      <c r="Q48" s="98"/>
      <c r="R48" s="98"/>
    </row>
    <row r="49" spans="1:19" s="100" customFormat="1" x14ac:dyDescent="0.25">
      <c r="A49" s="9"/>
      <c r="B49" s="110" t="s">
        <v>196</v>
      </c>
      <c r="C49" s="109" t="s">
        <v>196</v>
      </c>
      <c r="D49" s="110"/>
      <c r="E49" s="112"/>
      <c r="F49" s="110"/>
      <c r="G49" s="111"/>
      <c r="H49" s="110"/>
      <c r="I49" s="98"/>
      <c r="J49" s="98"/>
      <c r="K49" s="98"/>
      <c r="L49" s="98"/>
      <c r="M49" s="98"/>
      <c r="N49" s="98"/>
      <c r="O49" s="98"/>
      <c r="P49" s="98"/>
      <c r="Q49" s="98"/>
      <c r="R49" s="98"/>
    </row>
    <row r="50" spans="1:19" s="100" customFormat="1" x14ac:dyDescent="0.25">
      <c r="A50" s="9"/>
      <c r="B50" s="110" t="s">
        <v>196</v>
      </c>
      <c r="C50" s="109" t="s">
        <v>196</v>
      </c>
      <c r="D50" s="110"/>
      <c r="E50" s="112"/>
      <c r="F50" s="110"/>
      <c r="G50" s="111"/>
      <c r="H50" s="110"/>
      <c r="I50" s="98"/>
      <c r="J50" s="98"/>
      <c r="K50" s="98"/>
      <c r="L50" s="98"/>
      <c r="M50" s="98"/>
      <c r="N50" s="98"/>
      <c r="O50" s="98"/>
      <c r="P50" s="98"/>
      <c r="Q50" s="98"/>
      <c r="R50" s="98"/>
    </row>
    <row r="51" spans="1:19" s="100" customFormat="1" x14ac:dyDescent="0.25">
      <c r="A51" s="9"/>
      <c r="B51" s="110" t="s">
        <v>196</v>
      </c>
      <c r="C51" s="109" t="s">
        <v>196</v>
      </c>
      <c r="D51" s="110"/>
      <c r="E51" s="112"/>
      <c r="F51" s="110"/>
      <c r="G51" s="111"/>
      <c r="H51" s="110"/>
      <c r="I51" s="98"/>
      <c r="J51" s="98"/>
      <c r="K51" s="98"/>
      <c r="L51" s="98"/>
      <c r="M51" s="98"/>
      <c r="N51" s="98"/>
      <c r="O51" s="98"/>
      <c r="P51" s="98"/>
      <c r="Q51" s="98"/>
      <c r="R51" s="98"/>
    </row>
    <row r="52" spans="1:19" s="100" customFormat="1" x14ac:dyDescent="0.25">
      <c r="A52" s="9"/>
      <c r="B52" s="110" t="s">
        <v>196</v>
      </c>
      <c r="C52" s="109" t="s">
        <v>196</v>
      </c>
      <c r="D52" s="110"/>
      <c r="E52" s="112"/>
      <c r="F52" s="110"/>
      <c r="G52" s="111"/>
      <c r="H52" s="110"/>
      <c r="I52" s="98"/>
      <c r="J52" s="98"/>
      <c r="K52" s="98"/>
      <c r="L52" s="98"/>
      <c r="M52" s="98"/>
      <c r="N52" s="98"/>
      <c r="O52" s="98"/>
      <c r="P52" s="98"/>
      <c r="Q52" s="98"/>
      <c r="R52" s="98"/>
    </row>
    <row r="53" spans="1:19" s="100" customFormat="1" x14ac:dyDescent="0.25">
      <c r="A53" s="9"/>
      <c r="B53" s="110" t="s">
        <v>196</v>
      </c>
      <c r="C53" s="109" t="s">
        <v>196</v>
      </c>
      <c r="D53" s="110"/>
      <c r="E53" s="112"/>
      <c r="F53" s="110"/>
      <c r="G53" s="111"/>
      <c r="H53" s="110"/>
      <c r="I53" s="98"/>
      <c r="J53" s="98"/>
      <c r="K53" s="98"/>
      <c r="L53" s="98"/>
      <c r="M53" s="98"/>
      <c r="N53" s="98"/>
      <c r="O53" s="98"/>
      <c r="P53" s="98"/>
      <c r="Q53" s="98"/>
      <c r="R53" s="98"/>
    </row>
    <row r="54" spans="1:19" s="100" customFormat="1" x14ac:dyDescent="0.25">
      <c r="A54" s="9"/>
      <c r="B54" s="110" t="s">
        <v>196</v>
      </c>
      <c r="C54" s="109" t="s">
        <v>196</v>
      </c>
      <c r="D54" s="110"/>
      <c r="E54" s="112"/>
      <c r="F54" s="110"/>
      <c r="G54" s="111"/>
      <c r="H54" s="110"/>
      <c r="I54" s="98"/>
      <c r="J54" s="98"/>
      <c r="K54" s="98"/>
      <c r="L54" s="98"/>
      <c r="M54" s="98"/>
      <c r="N54" s="98"/>
      <c r="O54" s="98"/>
      <c r="P54" s="98"/>
      <c r="Q54" s="98"/>
      <c r="R54" s="98"/>
    </row>
    <row r="55" spans="1:19" s="100" customFormat="1" x14ac:dyDescent="0.25">
      <c r="A55" s="9"/>
      <c r="B55" s="110" t="s">
        <v>196</v>
      </c>
      <c r="C55" s="109" t="s">
        <v>196</v>
      </c>
      <c r="D55" s="110"/>
      <c r="E55" s="112"/>
      <c r="F55" s="110"/>
      <c r="G55" s="111"/>
      <c r="H55" s="110"/>
      <c r="I55" s="98"/>
      <c r="J55" s="98"/>
      <c r="K55" s="98"/>
      <c r="L55" s="98"/>
      <c r="M55" s="98"/>
      <c r="N55" s="98"/>
      <c r="O55" s="98"/>
      <c r="P55" s="98"/>
      <c r="Q55" s="98"/>
      <c r="R55" s="98"/>
    </row>
    <row r="56" spans="1:19" s="100" customFormat="1" x14ac:dyDescent="0.25">
      <c r="A56" s="9"/>
      <c r="B56" s="110" t="s">
        <v>196</v>
      </c>
      <c r="C56" s="109" t="s">
        <v>196</v>
      </c>
      <c r="D56" s="110"/>
      <c r="E56" s="112"/>
      <c r="F56" s="110"/>
      <c r="G56" s="111"/>
      <c r="H56" s="110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1:19" s="100" customFormat="1" x14ac:dyDescent="0.25">
      <c r="A57" s="9"/>
      <c r="B57" s="110" t="s">
        <v>196</v>
      </c>
      <c r="C57" s="109" t="s">
        <v>196</v>
      </c>
      <c r="D57" s="110"/>
      <c r="E57" s="112"/>
      <c r="F57" s="110"/>
      <c r="G57" s="111"/>
      <c r="H57" s="110"/>
      <c r="I57" s="98"/>
      <c r="J57" s="98"/>
      <c r="K57" s="98"/>
      <c r="L57" s="98"/>
      <c r="M57" s="98"/>
      <c r="N57" s="98"/>
      <c r="O57" s="98"/>
      <c r="P57" s="98"/>
      <c r="Q57" s="98"/>
      <c r="R57" s="98"/>
    </row>
    <row r="58" spans="1:19" s="100" customFormat="1" x14ac:dyDescent="0.25">
      <c r="A58" s="9"/>
      <c r="B58" s="110" t="s">
        <v>196</v>
      </c>
      <c r="C58" s="109" t="s">
        <v>196</v>
      </c>
      <c r="D58" s="110"/>
      <c r="E58" s="112"/>
      <c r="F58" s="110"/>
      <c r="G58" s="111"/>
      <c r="H58" s="110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1:19" s="100" customFormat="1" x14ac:dyDescent="0.25">
      <c r="A59" s="9"/>
      <c r="B59" s="110" t="s">
        <v>196</v>
      </c>
      <c r="C59" s="109" t="s">
        <v>196</v>
      </c>
      <c r="D59" s="110"/>
      <c r="E59" s="112"/>
      <c r="F59" s="110"/>
      <c r="G59" s="111"/>
      <c r="H59" s="110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1:19" s="71" customFormat="1" ht="12.75" customHeight="1" x14ac:dyDescent="0.25">
      <c r="A60" s="65" t="s">
        <v>97</v>
      </c>
      <c r="B60" s="66" t="s">
        <v>196</v>
      </c>
      <c r="C60" s="65"/>
      <c r="D60" s="65"/>
      <c r="E60" s="67"/>
      <c r="F60" s="65"/>
      <c r="G60" s="68"/>
      <c r="H60" s="65"/>
      <c r="I60" s="69">
        <f>IF(SUM(I39:I59)&gt;0,SUM(I39:I59),0)</f>
        <v>0</v>
      </c>
      <c r="J60" s="69">
        <f t="shared" ref="J60:R60" si="0">IF(SUM(J39:J59)&gt;0,SUM(J39:J59),0)</f>
        <v>0</v>
      </c>
      <c r="K60" s="69">
        <f t="shared" si="0"/>
        <v>0</v>
      </c>
      <c r="L60" s="69">
        <f t="shared" si="0"/>
        <v>0</v>
      </c>
      <c r="M60" s="69">
        <f t="shared" si="0"/>
        <v>0</v>
      </c>
      <c r="N60" s="69">
        <f t="shared" si="0"/>
        <v>0</v>
      </c>
      <c r="O60" s="69">
        <f t="shared" si="0"/>
        <v>0</v>
      </c>
      <c r="P60" s="69">
        <f t="shared" si="0"/>
        <v>0</v>
      </c>
      <c r="Q60" s="69">
        <f t="shared" si="0"/>
        <v>0</v>
      </c>
      <c r="R60" s="69">
        <f t="shared" si="0"/>
        <v>0</v>
      </c>
      <c r="S60" s="69" t="s">
        <v>196</v>
      </c>
    </row>
    <row r="61" spans="1:19" ht="12.75" customHeight="1" x14ac:dyDescent="0.25"/>
    <row r="62" spans="1:19" hidden="1" x14ac:dyDescent="0.25">
      <c r="A62" s="1" t="s">
        <v>105</v>
      </c>
      <c r="I62" s="40" t="e">
        <f>#REF!</f>
        <v>#REF!</v>
      </c>
      <c r="J62" s="40" t="e">
        <f>IF(#REF!&gt;0,#REF!,"")</f>
        <v>#REF!</v>
      </c>
      <c r="K62" s="40" t="e">
        <f>IF(#REF!&gt;0,#REF!,"")</f>
        <v>#REF!</v>
      </c>
      <c r="L62" s="40" t="e">
        <f>IF(#REF!&gt;0,#REF!,"")</f>
        <v>#REF!</v>
      </c>
      <c r="M62" s="40" t="e">
        <f>IF(#REF!&gt;0,#REF!,"")</f>
        <v>#REF!</v>
      </c>
      <c r="N62" s="40" t="e">
        <f>IF(#REF!&gt;0,#REF!,"")</f>
        <v>#REF!</v>
      </c>
      <c r="O62" s="40" t="e">
        <f>IF(#REF!&gt;0,#REF!,"")</f>
        <v>#REF!</v>
      </c>
      <c r="P62" s="40" t="e">
        <f>IF(#REF!&gt;0,#REF!,"")</f>
        <v>#REF!</v>
      </c>
      <c r="Q62" s="40" t="e">
        <f>IF(#REF!&gt;0,#REF!,"")</f>
        <v>#REF!</v>
      </c>
      <c r="R62" s="40" t="e">
        <f>IF(#REF!&gt;0,#REF!,"")</f>
        <v>#REF!</v>
      </c>
    </row>
    <row r="63" spans="1:19" s="4" customFormat="1" ht="12.75" customHeight="1" x14ac:dyDescent="0.25">
      <c r="A63" s="1"/>
      <c r="B63" s="12"/>
      <c r="C63" s="5"/>
      <c r="D63" s="5"/>
      <c r="E63" s="2"/>
      <c r="F63" s="5"/>
      <c r="G63" s="7"/>
      <c r="H63" s="5"/>
      <c r="I63" s="40"/>
      <c r="J63" s="40"/>
      <c r="K63" s="40"/>
      <c r="L63" s="40"/>
      <c r="M63" s="40"/>
      <c r="N63" s="40"/>
      <c r="O63" s="40"/>
      <c r="P63" s="40"/>
      <c r="Q63" s="40"/>
      <c r="R63" s="40"/>
    </row>
    <row r="64" spans="1:19" s="4" customFormat="1" ht="12.75" customHeight="1" x14ac:dyDescent="0.25">
      <c r="A64" s="1"/>
      <c r="B64" s="12"/>
      <c r="C64" s="5"/>
      <c r="D64" s="5"/>
      <c r="E64" s="2"/>
      <c r="F64" s="5"/>
      <c r="G64" s="7"/>
      <c r="H64" s="5"/>
      <c r="I64" s="40"/>
      <c r="J64" s="40"/>
      <c r="K64" s="40"/>
      <c r="L64" s="40"/>
      <c r="M64" s="40"/>
      <c r="N64" s="40"/>
      <c r="O64" s="40"/>
      <c r="P64" s="40"/>
      <c r="Q64" s="40"/>
      <c r="R64" s="40"/>
    </row>
    <row r="65" spans="1:18" s="29" customFormat="1" ht="12.75" customHeight="1" x14ac:dyDescent="0.25">
      <c r="A65" s="1"/>
      <c r="B65" s="25"/>
      <c r="C65" s="1"/>
      <c r="D65" s="1"/>
      <c r="E65" s="26"/>
      <c r="F65" s="1"/>
      <c r="G65" s="27"/>
      <c r="H65" s="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1:18" s="29" customFormat="1" ht="12.75" customHeight="1" x14ac:dyDescent="0.25">
      <c r="A66" s="1"/>
      <c r="B66" s="25"/>
      <c r="C66" s="1"/>
      <c r="D66" s="1"/>
      <c r="E66" s="26"/>
      <c r="F66" s="1"/>
      <c r="G66" s="27"/>
      <c r="H66" s="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1:18" s="29" customFormat="1" ht="12.75" customHeight="1" x14ac:dyDescent="0.25">
      <c r="A67" s="1"/>
      <c r="B67" s="25"/>
      <c r="C67" s="1"/>
      <c r="D67" s="1"/>
      <c r="E67" s="26"/>
      <c r="F67" s="1"/>
      <c r="G67" s="27"/>
      <c r="H67" s="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1:18" s="29" customFormat="1" ht="12.75" customHeight="1" x14ac:dyDescent="0.25">
      <c r="A68" s="1"/>
      <c r="B68" s="25"/>
      <c r="C68" s="1"/>
      <c r="D68" s="1"/>
      <c r="E68" s="26"/>
      <c r="F68" s="1"/>
      <c r="G68" s="27"/>
      <c r="H68" s="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1:18" s="29" customFormat="1" ht="17.25" customHeight="1" x14ac:dyDescent="0.25">
      <c r="A69" s="117" t="s">
        <v>215</v>
      </c>
      <c r="B69" s="118"/>
      <c r="C69" s="118"/>
      <c r="D69" s="1"/>
      <c r="E69" s="26"/>
      <c r="F69" s="1"/>
      <c r="G69" s="27"/>
      <c r="H69" s="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1:18" x14ac:dyDescent="0.25">
      <c r="A70" s="47" t="s">
        <v>216</v>
      </c>
      <c r="B70" s="48"/>
      <c r="C70" s="49"/>
    </row>
    <row r="71" spans="1:18" x14ac:dyDescent="0.25">
      <c r="A71" s="47" t="s">
        <v>217</v>
      </c>
      <c r="B71" s="48"/>
      <c r="C71" s="49"/>
    </row>
    <row r="72" spans="1:18" x14ac:dyDescent="0.25">
      <c r="A72" s="47" t="s">
        <v>218</v>
      </c>
      <c r="B72" s="48" t="s">
        <v>196</v>
      </c>
      <c r="C72" s="49"/>
    </row>
    <row r="73" spans="1:18" x14ac:dyDescent="0.25">
      <c r="A73" s="119" t="s">
        <v>219</v>
      </c>
      <c r="B73" s="116"/>
      <c r="C73" s="49" t="s">
        <v>221</v>
      </c>
    </row>
    <row r="74" spans="1:18" x14ac:dyDescent="0.25">
      <c r="A74" s="47" t="s">
        <v>220</v>
      </c>
      <c r="B74" s="48"/>
      <c r="C74" s="49"/>
    </row>
  </sheetData>
  <mergeCells count="4">
    <mergeCell ref="B9:C9"/>
    <mergeCell ref="B10:C10"/>
    <mergeCell ref="A69:C69"/>
    <mergeCell ref="A73:B73"/>
  </mergeCells>
  <pageMargins left="0.70866141732283472" right="0.70866141732283472" top="0.74803149606299213" bottom="0.74803149606299213" header="0.31496062992125984" footer="0.31496062992125984"/>
  <pageSetup paperSize="9" scale="43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_control</vt:lpstr>
      <vt:lpstr>_options</vt:lpstr>
      <vt:lpstr>PI</vt:lpstr>
      <vt:lpstr>Rts</vt:lpstr>
      <vt:lpstr>Costing Info</vt:lpstr>
      <vt:lpstr>CurrSel</vt:lpstr>
      <vt:lpstr>Price_headings</vt:lpstr>
      <vt:lpstr>PI!Print_Area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Lcc3</dc:creator>
  <cp:lastModifiedBy>dcarter</cp:lastModifiedBy>
  <cp:lastPrinted>2014-06-03T10:57:31Z</cp:lastPrinted>
  <dcterms:created xsi:type="dcterms:W3CDTF">2012-11-05T14:17:50Z</dcterms:created>
  <dcterms:modified xsi:type="dcterms:W3CDTF">2017-10-09T06:19:18Z</dcterms:modified>
</cp:coreProperties>
</file>